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20" windowHeight="11385"/>
  </bookViews>
  <sheets>
    <sheet name="Surface DS&amp;US" sheetId="1" r:id="rId1"/>
    <sheet name="Surface DS" sheetId="2" r:id="rId2"/>
    <sheet name="Surface US" sheetId="3" r:id="rId3"/>
    <sheet name="Well..." sheetId="4" r:id="rId4"/>
    <sheet name="Sheet2" sheetId="5" r:id="rId5"/>
    <sheet name="Sheet3" sheetId="6" r:id="rId6"/>
  </sheets>
  <calcPr calcId="125725"/>
</workbook>
</file>

<file path=xl/calcChain.xml><?xml version="1.0" encoding="utf-8"?>
<calcChain xmlns="http://schemas.openxmlformats.org/spreadsheetml/2006/main">
  <c r="N3" i="1"/>
  <c r="N191" l="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190"/>
  <c r="N188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57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98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17"/>
  <c r="N4"/>
  <c r="N5"/>
  <c r="N6"/>
  <c r="N7"/>
  <c r="N8"/>
  <c r="N9"/>
  <c r="N10"/>
  <c r="N11"/>
  <c r="N12"/>
  <c r="N13"/>
  <c r="N14"/>
  <c r="N15"/>
  <c r="T20" i="2" l="1"/>
  <c r="S20"/>
  <c r="R20"/>
  <c r="Q20"/>
  <c r="P20"/>
  <c r="T19"/>
  <c r="S19"/>
  <c r="R19"/>
  <c r="Q19"/>
  <c r="P19"/>
  <c r="T18"/>
  <c r="S18"/>
  <c r="R18"/>
  <c r="Q18"/>
  <c r="P18"/>
  <c r="T17"/>
  <c r="S17"/>
  <c r="R17"/>
  <c r="Q17"/>
  <c r="P17"/>
  <c r="T16"/>
  <c r="S16"/>
  <c r="R16"/>
  <c r="Q16"/>
  <c r="P16"/>
  <c r="T15"/>
  <c r="S15"/>
  <c r="R15"/>
  <c r="Q15"/>
  <c r="P15"/>
  <c r="M20"/>
  <c r="L20"/>
  <c r="K20"/>
  <c r="H20"/>
  <c r="M19"/>
  <c r="L19"/>
  <c r="K19"/>
  <c r="H19"/>
  <c r="M18"/>
  <c r="L18"/>
  <c r="K18"/>
  <c r="H18"/>
  <c r="M17"/>
  <c r="L17"/>
  <c r="K17"/>
  <c r="H17"/>
  <c r="M16"/>
  <c r="L16"/>
  <c r="K16"/>
  <c r="H16"/>
  <c r="M15"/>
  <c r="L15"/>
  <c r="K15"/>
  <c r="H15"/>
  <c r="M14"/>
  <c r="L14"/>
  <c r="K14"/>
  <c r="H14"/>
  <c r="M13"/>
  <c r="L13"/>
  <c r="K13"/>
  <c r="H13"/>
  <c r="M12"/>
  <c r="L12"/>
  <c r="K12"/>
  <c r="H12"/>
  <c r="M11"/>
  <c r="L11"/>
  <c r="K11"/>
  <c r="H11"/>
  <c r="M10"/>
  <c r="L10"/>
  <c r="K10"/>
  <c r="H10"/>
  <c r="M9"/>
  <c r="L9"/>
  <c r="K9"/>
  <c r="H9"/>
  <c r="P190" i="1"/>
  <c r="P157"/>
  <c r="P98"/>
  <c r="P17"/>
  <c r="K77"/>
  <c r="L77"/>
  <c r="M77"/>
  <c r="H77"/>
  <c r="K76"/>
  <c r="L76"/>
  <c r="M76"/>
  <c r="H76"/>
  <c r="M75"/>
  <c r="L75"/>
  <c r="K75"/>
  <c r="H75"/>
  <c r="K81"/>
  <c r="L81"/>
  <c r="M81"/>
  <c r="H81"/>
  <c r="K80"/>
  <c r="L80"/>
  <c r="M80"/>
  <c r="H80"/>
  <c r="K79"/>
  <c r="L79"/>
  <c r="M79"/>
  <c r="H79"/>
  <c r="K78"/>
  <c r="L78"/>
  <c r="M78"/>
  <c r="H78"/>
  <c r="K74"/>
  <c r="L74"/>
  <c r="M74"/>
  <c r="H74"/>
  <c r="K73"/>
  <c r="L73"/>
  <c r="M73"/>
  <c r="H73"/>
  <c r="K72"/>
  <c r="L72"/>
  <c r="M72"/>
  <c r="H72"/>
  <c r="K71"/>
  <c r="L71"/>
  <c r="M71"/>
  <c r="H71"/>
  <c r="K70"/>
  <c r="L70"/>
  <c r="M70"/>
  <c r="H70"/>
  <c r="J86" i="2"/>
  <c r="M86" s="1"/>
  <c r="I86"/>
  <c r="F86"/>
  <c r="L86" s="1"/>
  <c r="M85"/>
  <c r="F85"/>
  <c r="L85" s="1"/>
  <c r="H86" l="1"/>
  <c r="K86"/>
  <c r="H85"/>
  <c r="K85"/>
  <c r="P37" l="1"/>
  <c r="T7" i="3"/>
  <c r="S7"/>
  <c r="R7"/>
  <c r="Q7"/>
  <c r="P7"/>
  <c r="T19"/>
  <c r="S19"/>
  <c r="R19"/>
  <c r="Q19"/>
  <c r="P19"/>
  <c r="T73"/>
  <c r="S73"/>
  <c r="R73"/>
  <c r="Q73"/>
  <c r="P73"/>
  <c r="T105"/>
  <c r="S105"/>
  <c r="R105"/>
  <c r="Q105"/>
  <c r="P105"/>
  <c r="T7" i="2"/>
  <c r="S7"/>
  <c r="R7"/>
  <c r="Q7"/>
  <c r="P7"/>
  <c r="F125" i="3"/>
  <c r="G125"/>
  <c r="H125"/>
  <c r="I125"/>
  <c r="J125"/>
  <c r="K125"/>
  <c r="L125"/>
  <c r="M125"/>
  <c r="E125"/>
  <c r="M123"/>
  <c r="L123"/>
  <c r="K123"/>
  <c r="H123"/>
  <c r="M122"/>
  <c r="L122"/>
  <c r="K122"/>
  <c r="H122"/>
  <c r="M121"/>
  <c r="L121"/>
  <c r="K121"/>
  <c r="H121"/>
  <c r="M120"/>
  <c r="L120"/>
  <c r="K120"/>
  <c r="H120"/>
  <c r="M119"/>
  <c r="L119"/>
  <c r="K119"/>
  <c r="H119"/>
  <c r="M118"/>
  <c r="L118"/>
  <c r="K118"/>
  <c r="H118"/>
  <c r="M117"/>
  <c r="L117"/>
  <c r="K117"/>
  <c r="H117"/>
  <c r="M116"/>
  <c r="L116"/>
  <c r="K116"/>
  <c r="H116"/>
  <c r="M115"/>
  <c r="L115"/>
  <c r="K115"/>
  <c r="H115"/>
  <c r="M114"/>
  <c r="L114"/>
  <c r="K114"/>
  <c r="H114"/>
  <c r="M113"/>
  <c r="L113"/>
  <c r="K113"/>
  <c r="H113"/>
  <c r="M112"/>
  <c r="L112"/>
  <c r="K112"/>
  <c r="H112"/>
  <c r="M111"/>
  <c r="L111"/>
  <c r="K111"/>
  <c r="H111"/>
  <c r="M110"/>
  <c r="L110"/>
  <c r="K110"/>
  <c r="H110"/>
  <c r="M109"/>
  <c r="L109"/>
  <c r="K109"/>
  <c r="H109"/>
  <c r="M108"/>
  <c r="L108"/>
  <c r="K108"/>
  <c r="H108"/>
  <c r="M107"/>
  <c r="L107"/>
  <c r="K107"/>
  <c r="H107"/>
  <c r="M106"/>
  <c r="L106"/>
  <c r="K106"/>
  <c r="H106"/>
  <c r="M105"/>
  <c r="L105"/>
  <c r="K105"/>
  <c r="H105"/>
  <c r="M104"/>
  <c r="L104"/>
  <c r="K104"/>
  <c r="H104"/>
  <c r="M103"/>
  <c r="L103"/>
  <c r="K103"/>
  <c r="H103"/>
  <c r="M102"/>
  <c r="L102"/>
  <c r="K102"/>
  <c r="H102"/>
  <c r="M101"/>
  <c r="L101"/>
  <c r="K101"/>
  <c r="H101"/>
  <c r="M100"/>
  <c r="L100"/>
  <c r="K100"/>
  <c r="H100"/>
  <c r="M98"/>
  <c r="L98"/>
  <c r="K98"/>
  <c r="H98"/>
  <c r="M97"/>
  <c r="L97"/>
  <c r="K97"/>
  <c r="H97"/>
  <c r="M96"/>
  <c r="L96"/>
  <c r="K96"/>
  <c r="H96"/>
  <c r="M95"/>
  <c r="L95"/>
  <c r="K95"/>
  <c r="H95"/>
  <c r="M94"/>
  <c r="L94"/>
  <c r="K94"/>
  <c r="H94"/>
  <c r="M93"/>
  <c r="L93"/>
  <c r="K93"/>
  <c r="H93"/>
  <c r="M92"/>
  <c r="L92"/>
  <c r="K92"/>
  <c r="H92"/>
  <c r="M91"/>
  <c r="L91"/>
  <c r="K91"/>
  <c r="H91"/>
  <c r="M90"/>
  <c r="L90"/>
  <c r="K90"/>
  <c r="H90"/>
  <c r="M89"/>
  <c r="L89"/>
  <c r="K89"/>
  <c r="H89"/>
  <c r="M88"/>
  <c r="L88"/>
  <c r="K88"/>
  <c r="H88"/>
  <c r="M87"/>
  <c r="L87"/>
  <c r="K87"/>
  <c r="H87"/>
  <c r="M86"/>
  <c r="L86"/>
  <c r="K86"/>
  <c r="H86"/>
  <c r="M85"/>
  <c r="L85"/>
  <c r="K85"/>
  <c r="H85"/>
  <c r="M84"/>
  <c r="L84"/>
  <c r="K84"/>
  <c r="H84"/>
  <c r="M83"/>
  <c r="L83"/>
  <c r="K83"/>
  <c r="H83"/>
  <c r="M82"/>
  <c r="L82"/>
  <c r="K82"/>
  <c r="H82"/>
  <c r="M81"/>
  <c r="L81"/>
  <c r="K81"/>
  <c r="H81"/>
  <c r="M80"/>
  <c r="L80"/>
  <c r="K80"/>
  <c r="H80"/>
  <c r="M79"/>
  <c r="L79"/>
  <c r="K79"/>
  <c r="H79"/>
  <c r="M78"/>
  <c r="L78"/>
  <c r="K78"/>
  <c r="H78"/>
  <c r="M77"/>
  <c r="L77"/>
  <c r="K77"/>
  <c r="H77"/>
  <c r="M76"/>
  <c r="L76"/>
  <c r="K76"/>
  <c r="H76"/>
  <c r="M75"/>
  <c r="L75"/>
  <c r="K75"/>
  <c r="H75"/>
  <c r="M74"/>
  <c r="L74"/>
  <c r="K74"/>
  <c r="H74"/>
  <c r="M73"/>
  <c r="L73"/>
  <c r="K73"/>
  <c r="H73"/>
  <c r="M72"/>
  <c r="L72"/>
  <c r="K72"/>
  <c r="H72"/>
  <c r="M71"/>
  <c r="L71"/>
  <c r="K71"/>
  <c r="H71"/>
  <c r="M70"/>
  <c r="L70"/>
  <c r="K70"/>
  <c r="H70"/>
  <c r="M69"/>
  <c r="L69"/>
  <c r="K69"/>
  <c r="H69"/>
  <c r="M68"/>
  <c r="L68"/>
  <c r="K68"/>
  <c r="H68"/>
  <c r="M67"/>
  <c r="L67"/>
  <c r="K67"/>
  <c r="H67"/>
  <c r="M66"/>
  <c r="L66"/>
  <c r="K66"/>
  <c r="H66"/>
  <c r="M64"/>
  <c r="L64"/>
  <c r="K64"/>
  <c r="H64"/>
  <c r="M63"/>
  <c r="L63"/>
  <c r="K63"/>
  <c r="H63"/>
  <c r="M62"/>
  <c r="L62"/>
  <c r="K62"/>
  <c r="H62"/>
  <c r="M61"/>
  <c r="L61"/>
  <c r="K61"/>
  <c r="H61"/>
  <c r="M60"/>
  <c r="L60"/>
  <c r="K60"/>
  <c r="H60"/>
  <c r="M59"/>
  <c r="L59"/>
  <c r="K59"/>
  <c r="H59"/>
  <c r="M58"/>
  <c r="L58"/>
  <c r="K58"/>
  <c r="H58"/>
  <c r="J57"/>
  <c r="M57" s="1"/>
  <c r="H57"/>
  <c r="M56"/>
  <c r="L56"/>
  <c r="K56"/>
  <c r="H56"/>
  <c r="M55"/>
  <c r="L55"/>
  <c r="K55"/>
  <c r="H55"/>
  <c r="M54"/>
  <c r="L54"/>
  <c r="K54"/>
  <c r="H54"/>
  <c r="M53"/>
  <c r="L53"/>
  <c r="K53"/>
  <c r="H53"/>
  <c r="M52"/>
  <c r="L52"/>
  <c r="K52"/>
  <c r="H52"/>
  <c r="M51"/>
  <c r="L51"/>
  <c r="K51"/>
  <c r="H51"/>
  <c r="M50"/>
  <c r="L50"/>
  <c r="K50"/>
  <c r="H50"/>
  <c r="M49"/>
  <c r="L49"/>
  <c r="K49"/>
  <c r="H49"/>
  <c r="M48"/>
  <c r="L48"/>
  <c r="K48"/>
  <c r="H48"/>
  <c r="M47"/>
  <c r="L47"/>
  <c r="K47"/>
  <c r="H47"/>
  <c r="M46"/>
  <c r="L46"/>
  <c r="K46"/>
  <c r="H46"/>
  <c r="M45"/>
  <c r="L45"/>
  <c r="K45"/>
  <c r="H45"/>
  <c r="M44"/>
  <c r="L44"/>
  <c r="K44"/>
  <c r="H44"/>
  <c r="M43"/>
  <c r="L43"/>
  <c r="K43"/>
  <c r="H43"/>
  <c r="M42"/>
  <c r="L42"/>
  <c r="K42"/>
  <c r="H42"/>
  <c r="M41"/>
  <c r="L41"/>
  <c r="K41"/>
  <c r="H41"/>
  <c r="M40"/>
  <c r="L40"/>
  <c r="K40"/>
  <c r="H40"/>
  <c r="M39"/>
  <c r="L39"/>
  <c r="K39"/>
  <c r="H39"/>
  <c r="M38"/>
  <c r="L38"/>
  <c r="K38"/>
  <c r="H38"/>
  <c r="M37"/>
  <c r="L37"/>
  <c r="K37"/>
  <c r="H37"/>
  <c r="M36"/>
  <c r="L36"/>
  <c r="K36"/>
  <c r="H36"/>
  <c r="M35"/>
  <c r="L35"/>
  <c r="K35"/>
  <c r="H35"/>
  <c r="M34"/>
  <c r="L34"/>
  <c r="K34"/>
  <c r="H34"/>
  <c r="M33"/>
  <c r="L33"/>
  <c r="K33"/>
  <c r="H33"/>
  <c r="M32"/>
  <c r="L32"/>
  <c r="K32"/>
  <c r="H32"/>
  <c r="M31"/>
  <c r="L31"/>
  <c r="K31"/>
  <c r="H31"/>
  <c r="M30"/>
  <c r="L30"/>
  <c r="K30"/>
  <c r="H30"/>
  <c r="M29"/>
  <c r="L29"/>
  <c r="K29"/>
  <c r="H29"/>
  <c r="M28"/>
  <c r="L28"/>
  <c r="K28"/>
  <c r="H28"/>
  <c r="M27"/>
  <c r="L27"/>
  <c r="K27"/>
  <c r="H27"/>
  <c r="M26"/>
  <c r="L26"/>
  <c r="K26"/>
  <c r="H26"/>
  <c r="M25"/>
  <c r="L25"/>
  <c r="K25"/>
  <c r="H25"/>
  <c r="M24"/>
  <c r="L24"/>
  <c r="K24"/>
  <c r="H24"/>
  <c r="M23"/>
  <c r="L23"/>
  <c r="K23"/>
  <c r="H23"/>
  <c r="M22"/>
  <c r="L22"/>
  <c r="K22"/>
  <c r="H22"/>
  <c r="M21"/>
  <c r="L21"/>
  <c r="K21"/>
  <c r="H21"/>
  <c r="M20"/>
  <c r="L20"/>
  <c r="K20"/>
  <c r="H20"/>
  <c r="M19"/>
  <c r="L19"/>
  <c r="K19"/>
  <c r="H19"/>
  <c r="M18"/>
  <c r="L18"/>
  <c r="K18"/>
  <c r="H18"/>
  <c r="M17"/>
  <c r="L17"/>
  <c r="K17"/>
  <c r="H17"/>
  <c r="M16"/>
  <c r="L16"/>
  <c r="K16"/>
  <c r="H16"/>
  <c r="M15"/>
  <c r="L15"/>
  <c r="K15"/>
  <c r="H15"/>
  <c r="J14"/>
  <c r="M14" s="1"/>
  <c r="H14"/>
  <c r="M13"/>
  <c r="L13"/>
  <c r="K13"/>
  <c r="H13"/>
  <c r="M12"/>
  <c r="L12"/>
  <c r="K12"/>
  <c r="H12"/>
  <c r="M10"/>
  <c r="L10"/>
  <c r="K10"/>
  <c r="H10"/>
  <c r="M9"/>
  <c r="L9"/>
  <c r="K9"/>
  <c r="H9"/>
  <c r="M8"/>
  <c r="L8"/>
  <c r="K8"/>
  <c r="H8"/>
  <c r="M7"/>
  <c r="L7"/>
  <c r="K7"/>
  <c r="H7"/>
  <c r="M6"/>
  <c r="L6"/>
  <c r="K6"/>
  <c r="H6"/>
  <c r="M5"/>
  <c r="L5"/>
  <c r="K5"/>
  <c r="H5"/>
  <c r="J4"/>
  <c r="M4" s="1"/>
  <c r="H4"/>
  <c r="M3"/>
  <c r="L3"/>
  <c r="K3"/>
  <c r="H3"/>
  <c r="F132" i="2"/>
  <c r="G132"/>
  <c r="I132"/>
  <c r="J132"/>
  <c r="E132"/>
  <c r="M7"/>
  <c r="L7"/>
  <c r="K7"/>
  <c r="H7"/>
  <c r="M6"/>
  <c r="L6"/>
  <c r="K6"/>
  <c r="H6"/>
  <c r="M5"/>
  <c r="L5"/>
  <c r="K5"/>
  <c r="H5"/>
  <c r="M4"/>
  <c r="L4"/>
  <c r="K4"/>
  <c r="H4"/>
  <c r="M3"/>
  <c r="L3"/>
  <c r="K3"/>
  <c r="H3"/>
  <c r="M35"/>
  <c r="L35"/>
  <c r="K35"/>
  <c r="H35"/>
  <c r="M34"/>
  <c r="L34"/>
  <c r="K34"/>
  <c r="H34"/>
  <c r="M33"/>
  <c r="L33"/>
  <c r="K33"/>
  <c r="H33"/>
  <c r="M32"/>
  <c r="L32"/>
  <c r="K32"/>
  <c r="H32"/>
  <c r="M31"/>
  <c r="L31"/>
  <c r="K31"/>
  <c r="H31"/>
  <c r="M30"/>
  <c r="L30"/>
  <c r="K30"/>
  <c r="H30"/>
  <c r="M29"/>
  <c r="L29"/>
  <c r="K29"/>
  <c r="H29"/>
  <c r="M28"/>
  <c r="L28"/>
  <c r="K28"/>
  <c r="H28"/>
  <c r="M27"/>
  <c r="L27"/>
  <c r="K27"/>
  <c r="H27"/>
  <c r="M26"/>
  <c r="L26"/>
  <c r="K26"/>
  <c r="H26"/>
  <c r="M25"/>
  <c r="L25"/>
  <c r="K25"/>
  <c r="H25"/>
  <c r="M24"/>
  <c r="L24"/>
  <c r="K24"/>
  <c r="H24"/>
  <c r="M23"/>
  <c r="L23"/>
  <c r="K23"/>
  <c r="H23"/>
  <c r="M22"/>
  <c r="L22"/>
  <c r="K22"/>
  <c r="H22"/>
  <c r="M21"/>
  <c r="L21"/>
  <c r="K21"/>
  <c r="H21"/>
  <c r="M61"/>
  <c r="L61"/>
  <c r="K61"/>
  <c r="H61"/>
  <c r="M60"/>
  <c r="L60"/>
  <c r="K60"/>
  <c r="H60"/>
  <c r="M59"/>
  <c r="L59"/>
  <c r="K59"/>
  <c r="H59"/>
  <c r="M58"/>
  <c r="L58"/>
  <c r="K58"/>
  <c r="H58"/>
  <c r="M57"/>
  <c r="L57"/>
  <c r="K57"/>
  <c r="H57"/>
  <c r="M56"/>
  <c r="L56"/>
  <c r="K56"/>
  <c r="H56"/>
  <c r="M55"/>
  <c r="L55"/>
  <c r="K55"/>
  <c r="H55"/>
  <c r="M54"/>
  <c r="L54"/>
  <c r="K54"/>
  <c r="H54"/>
  <c r="M53"/>
  <c r="L53"/>
  <c r="K53"/>
  <c r="H53"/>
  <c r="M52"/>
  <c r="L52"/>
  <c r="K52"/>
  <c r="H52"/>
  <c r="M51"/>
  <c r="L51"/>
  <c r="K51"/>
  <c r="H51"/>
  <c r="M50"/>
  <c r="L50"/>
  <c r="K50"/>
  <c r="H50"/>
  <c r="M49"/>
  <c r="L49"/>
  <c r="K49"/>
  <c r="H49"/>
  <c r="M48"/>
  <c r="L48"/>
  <c r="K48"/>
  <c r="H48"/>
  <c r="M47"/>
  <c r="L47"/>
  <c r="K47"/>
  <c r="H47"/>
  <c r="M46"/>
  <c r="L46"/>
  <c r="K46"/>
  <c r="H46"/>
  <c r="M45"/>
  <c r="L45"/>
  <c r="K45"/>
  <c r="H45"/>
  <c r="M44"/>
  <c r="L44"/>
  <c r="K44"/>
  <c r="H44"/>
  <c r="M43"/>
  <c r="L43"/>
  <c r="K43"/>
  <c r="H43"/>
  <c r="M42"/>
  <c r="L42"/>
  <c r="K42"/>
  <c r="H42"/>
  <c r="M41"/>
  <c r="L41"/>
  <c r="K41"/>
  <c r="H41"/>
  <c r="M40"/>
  <c r="L40"/>
  <c r="K40"/>
  <c r="H40"/>
  <c r="M39"/>
  <c r="L39"/>
  <c r="K39"/>
  <c r="H39"/>
  <c r="M38"/>
  <c r="L38"/>
  <c r="K38"/>
  <c r="H38"/>
  <c r="M37"/>
  <c r="S41" s="1"/>
  <c r="L37"/>
  <c r="K37"/>
  <c r="H37"/>
  <c r="M94"/>
  <c r="L94"/>
  <c r="K94"/>
  <c r="H94"/>
  <c r="M93"/>
  <c r="L93"/>
  <c r="K93"/>
  <c r="H93"/>
  <c r="M92"/>
  <c r="L92"/>
  <c r="K92"/>
  <c r="H92"/>
  <c r="J91"/>
  <c r="M91" s="1"/>
  <c r="H91"/>
  <c r="M90"/>
  <c r="L90"/>
  <c r="K90"/>
  <c r="H90"/>
  <c r="M89"/>
  <c r="L89"/>
  <c r="K89"/>
  <c r="H89"/>
  <c r="M88"/>
  <c r="L88"/>
  <c r="K88"/>
  <c r="H88"/>
  <c r="M87"/>
  <c r="L87"/>
  <c r="K87"/>
  <c r="H87"/>
  <c r="J84"/>
  <c r="M84" s="1"/>
  <c r="I84"/>
  <c r="F84"/>
  <c r="L84" s="1"/>
  <c r="J83"/>
  <c r="M83" s="1"/>
  <c r="I83"/>
  <c r="F83"/>
  <c r="L83" s="1"/>
  <c r="M82"/>
  <c r="L82"/>
  <c r="K82"/>
  <c r="H82"/>
  <c r="M81"/>
  <c r="L81"/>
  <c r="K81"/>
  <c r="H81"/>
  <c r="M80"/>
  <c r="L80"/>
  <c r="K80"/>
  <c r="H80"/>
  <c r="M79"/>
  <c r="L79"/>
  <c r="K79"/>
  <c r="H79"/>
  <c r="M78"/>
  <c r="L78"/>
  <c r="K78"/>
  <c r="H78"/>
  <c r="M77"/>
  <c r="L77"/>
  <c r="K77"/>
  <c r="H77"/>
  <c r="M76"/>
  <c r="L76"/>
  <c r="K76"/>
  <c r="H76"/>
  <c r="M75"/>
  <c r="L75"/>
  <c r="K75"/>
  <c r="H75"/>
  <c r="M74"/>
  <c r="L74"/>
  <c r="K74"/>
  <c r="H74"/>
  <c r="J73"/>
  <c r="M73" s="1"/>
  <c r="H73"/>
  <c r="M72"/>
  <c r="L72"/>
  <c r="K72"/>
  <c r="H72"/>
  <c r="M71"/>
  <c r="L71"/>
  <c r="K71"/>
  <c r="H71"/>
  <c r="M70"/>
  <c r="L70"/>
  <c r="K70"/>
  <c r="H70"/>
  <c r="M69"/>
  <c r="L69"/>
  <c r="K69"/>
  <c r="H69"/>
  <c r="M68"/>
  <c r="L68"/>
  <c r="K68"/>
  <c r="H68"/>
  <c r="M67"/>
  <c r="L67"/>
  <c r="K67"/>
  <c r="H67"/>
  <c r="M66"/>
  <c r="L66"/>
  <c r="K66"/>
  <c r="H66"/>
  <c r="M65"/>
  <c r="L65"/>
  <c r="K65"/>
  <c r="H65"/>
  <c r="M64"/>
  <c r="L64"/>
  <c r="K64"/>
  <c r="H64"/>
  <c r="M63"/>
  <c r="S61" s="1"/>
  <c r="L63"/>
  <c r="K63"/>
  <c r="H63"/>
  <c r="M130"/>
  <c r="L130"/>
  <c r="K130"/>
  <c r="H130"/>
  <c r="M129"/>
  <c r="L129"/>
  <c r="K129"/>
  <c r="H129"/>
  <c r="M128"/>
  <c r="L128"/>
  <c r="K128"/>
  <c r="H128"/>
  <c r="M127"/>
  <c r="L127"/>
  <c r="K127"/>
  <c r="H127"/>
  <c r="M126"/>
  <c r="L126"/>
  <c r="K126"/>
  <c r="H126"/>
  <c r="M125"/>
  <c r="L125"/>
  <c r="K125"/>
  <c r="H125"/>
  <c r="J124"/>
  <c r="M124" s="1"/>
  <c r="H124"/>
  <c r="M123"/>
  <c r="L123"/>
  <c r="K123"/>
  <c r="H123"/>
  <c r="M122"/>
  <c r="L122"/>
  <c r="K122"/>
  <c r="H122"/>
  <c r="J121"/>
  <c r="M121" s="1"/>
  <c r="H121"/>
  <c r="J120"/>
  <c r="M120" s="1"/>
  <c r="H120"/>
  <c r="J119"/>
  <c r="M119" s="1"/>
  <c r="H119"/>
  <c r="M118"/>
  <c r="L118"/>
  <c r="K118"/>
  <c r="H118"/>
  <c r="M117"/>
  <c r="L117"/>
  <c r="K117"/>
  <c r="H117"/>
  <c r="M116"/>
  <c r="L116"/>
  <c r="K116"/>
  <c r="H116"/>
  <c r="J115"/>
  <c r="M115" s="1"/>
  <c r="H115"/>
  <c r="M114"/>
  <c r="L114"/>
  <c r="K114"/>
  <c r="H114"/>
  <c r="M113"/>
  <c r="L113"/>
  <c r="K113"/>
  <c r="H113"/>
  <c r="M112"/>
  <c r="L112"/>
  <c r="K112"/>
  <c r="H112"/>
  <c r="M111"/>
  <c r="L111"/>
  <c r="K111"/>
  <c r="H111"/>
  <c r="M110"/>
  <c r="L110"/>
  <c r="K110"/>
  <c r="H110"/>
  <c r="M109"/>
  <c r="L109"/>
  <c r="K109"/>
  <c r="H109"/>
  <c r="M108"/>
  <c r="L108"/>
  <c r="K108"/>
  <c r="H108"/>
  <c r="M107"/>
  <c r="L107"/>
  <c r="K107"/>
  <c r="H107"/>
  <c r="M106"/>
  <c r="L106"/>
  <c r="K106"/>
  <c r="H106"/>
  <c r="M105"/>
  <c r="L105"/>
  <c r="K105"/>
  <c r="H105"/>
  <c r="M104"/>
  <c r="L104"/>
  <c r="K104"/>
  <c r="H104"/>
  <c r="M103"/>
  <c r="L103"/>
  <c r="K103"/>
  <c r="H103"/>
  <c r="M102"/>
  <c r="L102"/>
  <c r="K102"/>
  <c r="H102"/>
  <c r="M101"/>
  <c r="L101"/>
  <c r="K101"/>
  <c r="H101"/>
  <c r="M100"/>
  <c r="L100"/>
  <c r="K100"/>
  <c r="H100"/>
  <c r="M99"/>
  <c r="L99"/>
  <c r="K99"/>
  <c r="H99"/>
  <c r="M98"/>
  <c r="L98"/>
  <c r="K98"/>
  <c r="H98"/>
  <c r="M97"/>
  <c r="L97"/>
  <c r="K97"/>
  <c r="H97"/>
  <c r="M96"/>
  <c r="S93" s="1"/>
  <c r="L96"/>
  <c r="K96"/>
  <c r="H96"/>
  <c r="G250" i="1"/>
  <c r="E25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4"/>
  <c r="M235"/>
  <c r="M236"/>
  <c r="M240"/>
  <c r="M241"/>
  <c r="M243"/>
  <c r="M244"/>
  <c r="M245"/>
  <c r="M246"/>
  <c r="M247"/>
  <c r="M248"/>
  <c r="M190"/>
  <c r="M158"/>
  <c r="M159"/>
  <c r="M160"/>
  <c r="M161"/>
  <c r="M162"/>
  <c r="M163"/>
  <c r="M164"/>
  <c r="M165"/>
  <c r="M166"/>
  <c r="M168"/>
  <c r="M169"/>
  <c r="M170"/>
  <c r="M171"/>
  <c r="M172"/>
  <c r="M173"/>
  <c r="M174"/>
  <c r="M175"/>
  <c r="M176"/>
  <c r="M180"/>
  <c r="M181"/>
  <c r="M182"/>
  <c r="M183"/>
  <c r="M184"/>
  <c r="M186"/>
  <c r="M187"/>
  <c r="M188"/>
  <c r="M157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98"/>
  <c r="S102" s="1"/>
  <c r="M18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3"/>
  <c r="M64"/>
  <c r="M65"/>
  <c r="M66"/>
  <c r="M67"/>
  <c r="M68"/>
  <c r="M69"/>
  <c r="M82"/>
  <c r="M83"/>
  <c r="M84"/>
  <c r="M85"/>
  <c r="M86"/>
  <c r="M87"/>
  <c r="M88"/>
  <c r="M89"/>
  <c r="M90"/>
  <c r="M91"/>
  <c r="M92"/>
  <c r="M93"/>
  <c r="M94"/>
  <c r="M95"/>
  <c r="M96"/>
  <c r="M17"/>
  <c r="M5"/>
  <c r="M6"/>
  <c r="M7"/>
  <c r="M8"/>
  <c r="M9"/>
  <c r="M10"/>
  <c r="M11"/>
  <c r="M12"/>
  <c r="M13"/>
  <c r="M14"/>
  <c r="M15"/>
  <c r="M3"/>
  <c r="L3"/>
  <c r="K3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4"/>
  <c r="L235"/>
  <c r="L236"/>
  <c r="L240"/>
  <c r="L241"/>
  <c r="L243"/>
  <c r="L244"/>
  <c r="L245"/>
  <c r="L246"/>
  <c r="L247"/>
  <c r="L248"/>
  <c r="L191"/>
  <c r="L190"/>
  <c r="L159"/>
  <c r="L160"/>
  <c r="L161"/>
  <c r="L162"/>
  <c r="L163"/>
  <c r="L164"/>
  <c r="L165"/>
  <c r="L166"/>
  <c r="L168"/>
  <c r="L169"/>
  <c r="L170"/>
  <c r="L171"/>
  <c r="L172"/>
  <c r="L173"/>
  <c r="L174"/>
  <c r="L175"/>
  <c r="L176"/>
  <c r="L181"/>
  <c r="L182"/>
  <c r="L183"/>
  <c r="L184"/>
  <c r="L186"/>
  <c r="L187"/>
  <c r="L188"/>
  <c r="L158"/>
  <c r="L157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99"/>
  <c r="L98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3"/>
  <c r="L64"/>
  <c r="L65"/>
  <c r="L66"/>
  <c r="L67"/>
  <c r="L68"/>
  <c r="L69"/>
  <c r="L82"/>
  <c r="L83"/>
  <c r="L84"/>
  <c r="L85"/>
  <c r="L86"/>
  <c r="L87"/>
  <c r="L88"/>
  <c r="L89"/>
  <c r="L90"/>
  <c r="L91"/>
  <c r="L92"/>
  <c r="L93"/>
  <c r="L94"/>
  <c r="L95"/>
  <c r="L96"/>
  <c r="L18"/>
  <c r="L17"/>
  <c r="L5"/>
  <c r="L6"/>
  <c r="L7"/>
  <c r="L8"/>
  <c r="L9"/>
  <c r="L10"/>
  <c r="L11"/>
  <c r="L12"/>
  <c r="L13"/>
  <c r="L14"/>
  <c r="L15"/>
  <c r="S4"/>
  <c r="R4"/>
  <c r="Q4"/>
  <c r="P4"/>
  <c r="T4" s="1"/>
  <c r="S3"/>
  <c r="R3"/>
  <c r="Q3"/>
  <c r="P3"/>
  <c r="T3" s="1"/>
  <c r="S191"/>
  <c r="R191"/>
  <c r="Q191"/>
  <c r="P191"/>
  <c r="T191" s="1"/>
  <c r="S190"/>
  <c r="R190"/>
  <c r="Q190"/>
  <c r="T190"/>
  <c r="K15"/>
  <c r="H15"/>
  <c r="K14"/>
  <c r="H14"/>
  <c r="K13"/>
  <c r="H13"/>
  <c r="K12"/>
  <c r="H12"/>
  <c r="K11"/>
  <c r="H11"/>
  <c r="K10"/>
  <c r="H10"/>
  <c r="K9"/>
  <c r="H9"/>
  <c r="K8"/>
  <c r="H8"/>
  <c r="K7"/>
  <c r="H7"/>
  <c r="K6"/>
  <c r="H6"/>
  <c r="K5"/>
  <c r="H5"/>
  <c r="J4"/>
  <c r="H4"/>
  <c r="H3"/>
  <c r="S91" i="2"/>
  <c r="R91"/>
  <c r="Q91"/>
  <c r="P91"/>
  <c r="T91" s="1"/>
  <c r="S90"/>
  <c r="R90"/>
  <c r="Q90"/>
  <c r="P90"/>
  <c r="T90" s="1"/>
  <c r="S89"/>
  <c r="R89"/>
  <c r="Q89"/>
  <c r="P89"/>
  <c r="T89" s="1"/>
  <c r="S106" i="3"/>
  <c r="R106"/>
  <c r="Q106"/>
  <c r="P106"/>
  <c r="T106" s="1"/>
  <c r="S104"/>
  <c r="R104"/>
  <c r="Q104"/>
  <c r="P104"/>
  <c r="T104" s="1"/>
  <c r="S103"/>
  <c r="R103"/>
  <c r="Q103"/>
  <c r="P103"/>
  <c r="T103" s="1"/>
  <c r="S102"/>
  <c r="R102"/>
  <c r="Q102"/>
  <c r="P102"/>
  <c r="T102" s="1"/>
  <c r="S101"/>
  <c r="R101"/>
  <c r="Q101"/>
  <c r="P101"/>
  <c r="T101" s="1"/>
  <c r="K248" i="1"/>
  <c r="H248"/>
  <c r="K247"/>
  <c r="H247"/>
  <c r="K246"/>
  <c r="H246"/>
  <c r="K245"/>
  <c r="H245"/>
  <c r="K244"/>
  <c r="H244"/>
  <c r="K243"/>
  <c r="H243"/>
  <c r="J242"/>
  <c r="M242" s="1"/>
  <c r="H242"/>
  <c r="K241"/>
  <c r="H241"/>
  <c r="K240"/>
  <c r="H240"/>
  <c r="J239"/>
  <c r="M239" s="1"/>
  <c r="H239"/>
  <c r="J238"/>
  <c r="M238" s="1"/>
  <c r="H238"/>
  <c r="J237"/>
  <c r="M237" s="1"/>
  <c r="H237"/>
  <c r="K236"/>
  <c r="H236"/>
  <c r="K235"/>
  <c r="H235"/>
  <c r="K234"/>
  <c r="H234"/>
  <c r="J233"/>
  <c r="M233" s="1"/>
  <c r="H233"/>
  <c r="K232"/>
  <c r="H232"/>
  <c r="K231"/>
  <c r="H231"/>
  <c r="K230"/>
  <c r="H230"/>
  <c r="K229"/>
  <c r="H229"/>
  <c r="K228"/>
  <c r="H228"/>
  <c r="K227"/>
  <c r="H227"/>
  <c r="K226"/>
  <c r="H226"/>
  <c r="K225"/>
  <c r="H225"/>
  <c r="K224"/>
  <c r="H224"/>
  <c r="K223"/>
  <c r="H223"/>
  <c r="K222"/>
  <c r="H222"/>
  <c r="K221"/>
  <c r="H221"/>
  <c r="K220"/>
  <c r="H220"/>
  <c r="K219"/>
  <c r="H219"/>
  <c r="K218"/>
  <c r="H218"/>
  <c r="K217"/>
  <c r="H217"/>
  <c r="K216"/>
  <c r="H216"/>
  <c r="K215"/>
  <c r="H215"/>
  <c r="K214"/>
  <c r="H214"/>
  <c r="K213"/>
  <c r="H213"/>
  <c r="K212"/>
  <c r="H212"/>
  <c r="K211"/>
  <c r="H211"/>
  <c r="K210"/>
  <c r="H210"/>
  <c r="K209"/>
  <c r="H209"/>
  <c r="K208"/>
  <c r="H208"/>
  <c r="K207"/>
  <c r="H207"/>
  <c r="K206"/>
  <c r="H206"/>
  <c r="K205"/>
  <c r="H205"/>
  <c r="K204"/>
  <c r="H204"/>
  <c r="K203"/>
  <c r="H203"/>
  <c r="K202"/>
  <c r="H202"/>
  <c r="K201"/>
  <c r="H201"/>
  <c r="K200"/>
  <c r="H200"/>
  <c r="K199"/>
  <c r="H199"/>
  <c r="K198"/>
  <c r="H198"/>
  <c r="K197"/>
  <c r="H197"/>
  <c r="K196"/>
  <c r="H196"/>
  <c r="K195"/>
  <c r="H195"/>
  <c r="K194"/>
  <c r="H194"/>
  <c r="K193"/>
  <c r="H193"/>
  <c r="K192"/>
  <c r="H192"/>
  <c r="K191"/>
  <c r="H191"/>
  <c r="K190"/>
  <c r="H190"/>
  <c r="S192" s="1"/>
  <c r="S8" i="2"/>
  <c r="R8"/>
  <c r="Q8"/>
  <c r="P8"/>
  <c r="T8" s="1"/>
  <c r="S6"/>
  <c r="R6"/>
  <c r="Q6"/>
  <c r="P6"/>
  <c r="T6" s="1"/>
  <c r="S5"/>
  <c r="R5"/>
  <c r="Q5"/>
  <c r="P5"/>
  <c r="T5" s="1"/>
  <c r="S4"/>
  <c r="R4"/>
  <c r="Q4"/>
  <c r="P4"/>
  <c r="T4" s="1"/>
  <c r="S3"/>
  <c r="R3"/>
  <c r="Q3"/>
  <c r="P3"/>
  <c r="T3" s="1"/>
  <c r="S5" i="3"/>
  <c r="R5"/>
  <c r="Q5"/>
  <c r="P5"/>
  <c r="T5" s="1"/>
  <c r="S4"/>
  <c r="R4"/>
  <c r="Q4"/>
  <c r="P4"/>
  <c r="T4" s="1"/>
  <c r="S3"/>
  <c r="R3"/>
  <c r="Q3"/>
  <c r="P3"/>
  <c r="T3" s="1"/>
  <c r="S70"/>
  <c r="R70"/>
  <c r="Q70"/>
  <c r="P70"/>
  <c r="T70" s="1"/>
  <c r="S69"/>
  <c r="R69"/>
  <c r="Q69"/>
  <c r="P69"/>
  <c r="T69" s="1"/>
  <c r="S16"/>
  <c r="R16"/>
  <c r="Q16"/>
  <c r="P16"/>
  <c r="T16" s="1"/>
  <c r="S15"/>
  <c r="R15"/>
  <c r="Q15"/>
  <c r="P15"/>
  <c r="T15" s="1"/>
  <c r="S204"/>
  <c r="R204"/>
  <c r="Q204"/>
  <c r="P204"/>
  <c r="T204" s="1"/>
  <c r="S203"/>
  <c r="R203"/>
  <c r="Q203"/>
  <c r="P203"/>
  <c r="T203" s="1"/>
  <c r="S74"/>
  <c r="S72"/>
  <c r="S71"/>
  <c r="S17"/>
  <c r="P57" i="2"/>
  <c r="S38"/>
  <c r="R38"/>
  <c r="Q38"/>
  <c r="P38"/>
  <c r="T38" s="1"/>
  <c r="S37"/>
  <c r="R37"/>
  <c r="Q37"/>
  <c r="T37"/>
  <c r="S58"/>
  <c r="R58"/>
  <c r="Q58"/>
  <c r="P58"/>
  <c r="T58" s="1"/>
  <c r="S57"/>
  <c r="R57"/>
  <c r="Q57"/>
  <c r="T57"/>
  <c r="S42"/>
  <c r="S40"/>
  <c r="S39"/>
  <c r="P93" l="1"/>
  <c r="T93" s="1"/>
  <c r="Q93"/>
  <c r="R93"/>
  <c r="P41"/>
  <c r="T41" s="1"/>
  <c r="Q41"/>
  <c r="R41"/>
  <c r="S194" i="1"/>
  <c r="P192"/>
  <c r="T192" s="1"/>
  <c r="Q192"/>
  <c r="R192"/>
  <c r="P5"/>
  <c r="T5" s="1"/>
  <c r="Q5"/>
  <c r="R5"/>
  <c r="S5"/>
  <c r="L4"/>
  <c r="L242"/>
  <c r="L239"/>
  <c r="L238"/>
  <c r="L237"/>
  <c r="L233"/>
  <c r="M4"/>
  <c r="S7" s="1"/>
  <c r="P7"/>
  <c r="T7" s="1"/>
  <c r="Q7"/>
  <c r="R7"/>
  <c r="P102"/>
  <c r="T102" s="1"/>
  <c r="Q102"/>
  <c r="R102"/>
  <c r="P194"/>
  <c r="T194" s="1"/>
  <c r="Q194"/>
  <c r="R194"/>
  <c r="M132" i="2"/>
  <c r="P61"/>
  <c r="T61" s="1"/>
  <c r="Q61"/>
  <c r="R61"/>
  <c r="K14" i="3"/>
  <c r="L14"/>
  <c r="K57"/>
  <c r="L57"/>
  <c r="K4"/>
  <c r="L4"/>
  <c r="K73" i="2"/>
  <c r="L73"/>
  <c r="H83"/>
  <c r="K83"/>
  <c r="H84"/>
  <c r="K84"/>
  <c r="H132"/>
  <c r="K91"/>
  <c r="L91"/>
  <c r="K115"/>
  <c r="L115"/>
  <c r="K119"/>
  <c r="L119"/>
  <c r="K120"/>
  <c r="L120"/>
  <c r="K121"/>
  <c r="L121"/>
  <c r="K124"/>
  <c r="L124"/>
  <c r="K4" i="1"/>
  <c r="K233"/>
  <c r="K237"/>
  <c r="K238"/>
  <c r="K239"/>
  <c r="K242"/>
  <c r="P39" i="2"/>
  <c r="T39" s="1"/>
  <c r="Q39"/>
  <c r="R39"/>
  <c r="P40"/>
  <c r="T40" s="1"/>
  <c r="Q40"/>
  <c r="R40"/>
  <c r="Q42"/>
  <c r="P42"/>
  <c r="T42" s="1"/>
  <c r="R42"/>
  <c r="P17" i="3"/>
  <c r="T17" s="1"/>
  <c r="Q17"/>
  <c r="R17"/>
  <c r="P20"/>
  <c r="T20" s="1"/>
  <c r="Q20"/>
  <c r="R20"/>
  <c r="P71"/>
  <c r="T71" s="1"/>
  <c r="Q71"/>
  <c r="R71"/>
  <c r="P72"/>
  <c r="T72" s="1"/>
  <c r="Q72"/>
  <c r="R72"/>
  <c r="P74"/>
  <c r="T74" s="1"/>
  <c r="Q74"/>
  <c r="R74"/>
  <c r="S8"/>
  <c r="R8"/>
  <c r="Q8"/>
  <c r="P8"/>
  <c r="T8" s="1"/>
  <c r="S18"/>
  <c r="P205"/>
  <c r="T205" s="1"/>
  <c r="Q205"/>
  <c r="R205"/>
  <c r="S205"/>
  <c r="P206"/>
  <c r="T206" s="1"/>
  <c r="Q206"/>
  <c r="R206"/>
  <c r="S206"/>
  <c r="P207"/>
  <c r="T207" s="1"/>
  <c r="Q207"/>
  <c r="R207"/>
  <c r="S207"/>
  <c r="P62" i="2"/>
  <c r="T62" s="1"/>
  <c r="Q62"/>
  <c r="R62"/>
  <c r="S62"/>
  <c r="S99" i="1"/>
  <c r="R99"/>
  <c r="Q99"/>
  <c r="P99"/>
  <c r="T99" s="1"/>
  <c r="S98"/>
  <c r="R98"/>
  <c r="Q98"/>
  <c r="T98"/>
  <c r="K132" i="2" l="1"/>
  <c r="L132"/>
  <c r="P193" i="1"/>
  <c r="T193" s="1"/>
  <c r="S6"/>
  <c r="R6"/>
  <c r="Q6"/>
  <c r="P6"/>
  <c r="T6" s="1"/>
  <c r="S195"/>
  <c r="R195"/>
  <c r="Q195"/>
  <c r="P195"/>
  <c r="T195" s="1"/>
  <c r="S8"/>
  <c r="R8"/>
  <c r="Q8"/>
  <c r="P8"/>
  <c r="T8" s="1"/>
  <c r="S193"/>
  <c r="R193"/>
  <c r="Q193"/>
  <c r="S20" i="3"/>
  <c r="S94" i="2"/>
  <c r="R94"/>
  <c r="Q94"/>
  <c r="P94"/>
  <c r="T94" s="1"/>
  <c r="S92"/>
  <c r="R92"/>
  <c r="Q92"/>
  <c r="P92"/>
  <c r="T92" s="1"/>
  <c r="R18" i="3"/>
  <c r="Q18"/>
  <c r="P18"/>
  <c r="T18" s="1"/>
  <c r="S6"/>
  <c r="R6"/>
  <c r="Q6"/>
  <c r="P6"/>
  <c r="T6" s="1"/>
  <c r="S60" i="2"/>
  <c r="R60"/>
  <c r="Q60"/>
  <c r="P60"/>
  <c r="T60" s="1"/>
  <c r="S59"/>
  <c r="R59"/>
  <c r="Q59"/>
  <c r="P59"/>
  <c r="T59" s="1"/>
  <c r="K188" i="1"/>
  <c r="H188"/>
  <c r="K187"/>
  <c r="H187"/>
  <c r="K186"/>
  <c r="H186"/>
  <c r="J185"/>
  <c r="H185"/>
  <c r="K184"/>
  <c r="H184"/>
  <c r="K183"/>
  <c r="H183"/>
  <c r="K182"/>
  <c r="H182"/>
  <c r="K181"/>
  <c r="H181"/>
  <c r="F180"/>
  <c r="L180" s="1"/>
  <c r="J179"/>
  <c r="I179"/>
  <c r="F179"/>
  <c r="L179" s="1"/>
  <c r="J178"/>
  <c r="I178"/>
  <c r="F178"/>
  <c r="L178" s="1"/>
  <c r="J177"/>
  <c r="I177"/>
  <c r="F177"/>
  <c r="K176"/>
  <c r="H176"/>
  <c r="K175"/>
  <c r="H175"/>
  <c r="K174"/>
  <c r="H174"/>
  <c r="K173"/>
  <c r="H173"/>
  <c r="K172"/>
  <c r="H172"/>
  <c r="K171"/>
  <c r="H171"/>
  <c r="K170"/>
  <c r="H170"/>
  <c r="K169"/>
  <c r="H169"/>
  <c r="K168"/>
  <c r="H168"/>
  <c r="J167"/>
  <c r="H167"/>
  <c r="K166"/>
  <c r="H166"/>
  <c r="K165"/>
  <c r="H165"/>
  <c r="K164"/>
  <c r="H164"/>
  <c r="K163"/>
  <c r="H163"/>
  <c r="K162"/>
  <c r="H162"/>
  <c r="K161"/>
  <c r="H161"/>
  <c r="K160"/>
  <c r="H160"/>
  <c r="K159"/>
  <c r="H159"/>
  <c r="K158"/>
  <c r="H158"/>
  <c r="K157"/>
  <c r="H157"/>
  <c r="K155"/>
  <c r="H155"/>
  <c r="K154"/>
  <c r="H154"/>
  <c r="K153"/>
  <c r="H153"/>
  <c r="K152"/>
  <c r="H152"/>
  <c r="K151"/>
  <c r="H151"/>
  <c r="K150"/>
  <c r="H150"/>
  <c r="K149"/>
  <c r="H149"/>
  <c r="K148"/>
  <c r="H148"/>
  <c r="K147"/>
  <c r="H147"/>
  <c r="K146"/>
  <c r="H146"/>
  <c r="K145"/>
  <c r="H145"/>
  <c r="K144"/>
  <c r="H144"/>
  <c r="K143"/>
  <c r="H143"/>
  <c r="K142"/>
  <c r="H142"/>
  <c r="K141"/>
  <c r="H141"/>
  <c r="K140"/>
  <c r="H140"/>
  <c r="K139"/>
  <c r="H139"/>
  <c r="K138"/>
  <c r="H138"/>
  <c r="K137"/>
  <c r="H137"/>
  <c r="K136"/>
  <c r="H136"/>
  <c r="K135"/>
  <c r="H135"/>
  <c r="K134"/>
  <c r="H134"/>
  <c r="K133"/>
  <c r="H133"/>
  <c r="K132"/>
  <c r="H132"/>
  <c r="K131"/>
  <c r="H131"/>
  <c r="K130"/>
  <c r="H130"/>
  <c r="K129"/>
  <c r="H129"/>
  <c r="K128"/>
  <c r="H128"/>
  <c r="K127"/>
  <c r="H127"/>
  <c r="K126"/>
  <c r="H126"/>
  <c r="K125"/>
  <c r="H125"/>
  <c r="K124"/>
  <c r="H124"/>
  <c r="K123"/>
  <c r="H123"/>
  <c r="K122"/>
  <c r="H122"/>
  <c r="K121"/>
  <c r="H121"/>
  <c r="K120"/>
  <c r="H120"/>
  <c r="K119"/>
  <c r="H119"/>
  <c r="K118"/>
  <c r="H118"/>
  <c r="K117"/>
  <c r="H117"/>
  <c r="K116"/>
  <c r="H116"/>
  <c r="K115"/>
  <c r="H115"/>
  <c r="K114"/>
  <c r="H114"/>
  <c r="K113"/>
  <c r="H113"/>
  <c r="K112"/>
  <c r="H112"/>
  <c r="K111"/>
  <c r="H111"/>
  <c r="K110"/>
  <c r="H110"/>
  <c r="K109"/>
  <c r="H109"/>
  <c r="K108"/>
  <c r="H108"/>
  <c r="K107"/>
  <c r="H107"/>
  <c r="K106"/>
  <c r="H106"/>
  <c r="K105"/>
  <c r="H105"/>
  <c r="K104"/>
  <c r="H104"/>
  <c r="K103"/>
  <c r="H103"/>
  <c r="K102"/>
  <c r="H102"/>
  <c r="K101"/>
  <c r="H101"/>
  <c r="K100"/>
  <c r="H100"/>
  <c r="K99"/>
  <c r="H99"/>
  <c r="K98"/>
  <c r="H98"/>
  <c r="Q101" l="1"/>
  <c r="R101"/>
  <c r="S101"/>
  <c r="M167"/>
  <c r="L167"/>
  <c r="F250"/>
  <c r="L177"/>
  <c r="S158"/>
  <c r="I250"/>
  <c r="M185"/>
  <c r="L185"/>
  <c r="M177"/>
  <c r="M178"/>
  <c r="M179"/>
  <c r="S100"/>
  <c r="R100"/>
  <c r="Q100"/>
  <c r="P100"/>
  <c r="T100" s="1"/>
  <c r="P101"/>
  <c r="T101" s="1"/>
  <c r="S103"/>
  <c r="R103"/>
  <c r="Q103"/>
  <c r="P103"/>
  <c r="T103" s="1"/>
  <c r="K177"/>
  <c r="K178"/>
  <c r="K179"/>
  <c r="T157"/>
  <c r="Q157"/>
  <c r="R157"/>
  <c r="S157"/>
  <c r="P158"/>
  <c r="T158" s="1"/>
  <c r="Q158"/>
  <c r="R158"/>
  <c r="P162"/>
  <c r="T162" s="1"/>
  <c r="Q162"/>
  <c r="R162"/>
  <c r="K185"/>
  <c r="H177"/>
  <c r="H178"/>
  <c r="H179"/>
  <c r="H180"/>
  <c r="K180"/>
  <c r="K167"/>
  <c r="S160" s="1"/>
  <c r="S161" l="1"/>
  <c r="P161"/>
  <c r="T161" s="1"/>
  <c r="Q161"/>
  <c r="R161"/>
  <c r="S162"/>
  <c r="S159"/>
  <c r="R160"/>
  <c r="Q160"/>
  <c r="P160"/>
  <c r="T160" s="1"/>
  <c r="R159"/>
  <c r="Q159"/>
  <c r="P159"/>
  <c r="T159" s="1"/>
  <c r="S18"/>
  <c r="R18"/>
  <c r="Q18"/>
  <c r="P18"/>
  <c r="T18" s="1"/>
  <c r="S17"/>
  <c r="R17"/>
  <c r="Q17"/>
  <c r="T17"/>
  <c r="K96"/>
  <c r="H96"/>
  <c r="K95"/>
  <c r="H95"/>
  <c r="K94"/>
  <c r="H94"/>
  <c r="K93"/>
  <c r="H93"/>
  <c r="K92"/>
  <c r="H92"/>
  <c r="K91"/>
  <c r="H91"/>
  <c r="K90"/>
  <c r="H90"/>
  <c r="K89"/>
  <c r="H89"/>
  <c r="K88"/>
  <c r="H88"/>
  <c r="K87"/>
  <c r="H87"/>
  <c r="K86"/>
  <c r="H86"/>
  <c r="K85"/>
  <c r="H85"/>
  <c r="K84"/>
  <c r="H84"/>
  <c r="K83"/>
  <c r="H83"/>
  <c r="K82"/>
  <c r="H82"/>
  <c r="K69"/>
  <c r="H69"/>
  <c r="K68"/>
  <c r="H68"/>
  <c r="K67"/>
  <c r="H67"/>
  <c r="K66"/>
  <c r="H66"/>
  <c r="K65"/>
  <c r="H65"/>
  <c r="K64"/>
  <c r="H64"/>
  <c r="K63"/>
  <c r="H63"/>
  <c r="J62"/>
  <c r="H62"/>
  <c r="K61"/>
  <c r="H61"/>
  <c r="K60"/>
  <c r="H60"/>
  <c r="K59"/>
  <c r="H59"/>
  <c r="K58"/>
  <c r="H58"/>
  <c r="K57"/>
  <c r="H57"/>
  <c r="K56"/>
  <c r="H56"/>
  <c r="K55"/>
  <c r="H55"/>
  <c r="K54"/>
  <c r="H54"/>
  <c r="K53"/>
  <c r="H53"/>
  <c r="K52"/>
  <c r="H52"/>
  <c r="K51"/>
  <c r="H51"/>
  <c r="K50"/>
  <c r="H50"/>
  <c r="K49"/>
  <c r="H49"/>
  <c r="K48"/>
  <c r="H48"/>
  <c r="K47"/>
  <c r="H47"/>
  <c r="K46"/>
  <c r="H46"/>
  <c r="K45"/>
  <c r="H45"/>
  <c r="K44"/>
  <c r="H44"/>
  <c r="K43"/>
  <c r="H43"/>
  <c r="K42"/>
  <c r="H42"/>
  <c r="K41"/>
  <c r="H41"/>
  <c r="K40"/>
  <c r="H40"/>
  <c r="K39"/>
  <c r="H39"/>
  <c r="K38"/>
  <c r="H38"/>
  <c r="K37"/>
  <c r="H37"/>
  <c r="K36"/>
  <c r="H36"/>
  <c r="K35"/>
  <c r="H35"/>
  <c r="K34"/>
  <c r="H34"/>
  <c r="K33"/>
  <c r="H33"/>
  <c r="K32"/>
  <c r="H32"/>
  <c r="K31"/>
  <c r="H31"/>
  <c r="K30"/>
  <c r="H30"/>
  <c r="K29"/>
  <c r="H29"/>
  <c r="K28"/>
  <c r="H28"/>
  <c r="K27"/>
  <c r="H27"/>
  <c r="K26"/>
  <c r="H26"/>
  <c r="K25"/>
  <c r="H25"/>
  <c r="K24"/>
  <c r="H24"/>
  <c r="K23"/>
  <c r="H23"/>
  <c r="K22"/>
  <c r="H22"/>
  <c r="K21"/>
  <c r="H21"/>
  <c r="K20"/>
  <c r="H20"/>
  <c r="J19"/>
  <c r="H19"/>
  <c r="K18"/>
  <c r="H18"/>
  <c r="K17"/>
  <c r="H17"/>
  <c r="S19" l="1"/>
  <c r="H250"/>
  <c r="M19"/>
  <c r="L19"/>
  <c r="J250"/>
  <c r="M62"/>
  <c r="L62"/>
  <c r="P19"/>
  <c r="T19" s="1"/>
  <c r="Q19"/>
  <c r="R19"/>
  <c r="P22"/>
  <c r="T22" s="1"/>
  <c r="Q22"/>
  <c r="R22"/>
  <c r="K19"/>
  <c r="K62"/>
  <c r="K250" s="1"/>
  <c r="L250" l="1"/>
  <c r="S22"/>
  <c r="S21"/>
  <c r="M250"/>
  <c r="P21"/>
  <c r="T21" s="1"/>
  <c r="Q21"/>
  <c r="R21"/>
  <c r="S20"/>
  <c r="R20"/>
  <c r="Q20"/>
  <c r="P20"/>
  <c r="T20" s="1"/>
</calcChain>
</file>

<file path=xl/sharedStrings.xml><?xml version="1.0" encoding="utf-8"?>
<sst xmlns="http://schemas.openxmlformats.org/spreadsheetml/2006/main" count="946" uniqueCount="87">
  <si>
    <t>Year</t>
  </si>
  <si>
    <t>Field No.</t>
  </si>
  <si>
    <t>Cell No.</t>
  </si>
  <si>
    <t>Irrigation Start Date</t>
  </si>
  <si>
    <t>Applied Depth (in)</t>
  </si>
  <si>
    <t>Tailwater Depth (in)</t>
  </si>
  <si>
    <t>Infiltrated Depth (in)</t>
  </si>
  <si>
    <t>Deep Percolation Depth (in)</t>
  </si>
  <si>
    <t>Ea (%)</t>
  </si>
  <si>
    <t>US8</t>
  </si>
  <si>
    <t>US12</t>
  </si>
  <si>
    <t>1,2,3,4</t>
  </si>
  <si>
    <t>1,2</t>
  </si>
  <si>
    <t>3,4</t>
  </si>
  <si>
    <t>US20</t>
  </si>
  <si>
    <t>DS1</t>
  </si>
  <si>
    <t>DS4B</t>
  </si>
  <si>
    <t>US6</t>
  </si>
  <si>
    <t>US7</t>
  </si>
  <si>
    <t>US9</t>
  </si>
  <si>
    <t>US10</t>
  </si>
  <si>
    <t>US13</t>
  </si>
  <si>
    <t>US14A</t>
  </si>
  <si>
    <t>US14B</t>
  </si>
  <si>
    <t>US14C</t>
  </si>
  <si>
    <t>1,2,3</t>
  </si>
  <si>
    <t>2,4</t>
  </si>
  <si>
    <t>2,3</t>
  </si>
  <si>
    <t>DS2</t>
  </si>
  <si>
    <t>5,6</t>
  </si>
  <si>
    <t>DS3</t>
  </si>
  <si>
    <t>DS6B</t>
  </si>
  <si>
    <t>DS7</t>
  </si>
  <si>
    <t>DS8</t>
  </si>
  <si>
    <t>DS10</t>
  </si>
  <si>
    <t>DS11</t>
  </si>
  <si>
    <t>DS12</t>
  </si>
  <si>
    <t>DS13</t>
  </si>
  <si>
    <t>DS14</t>
  </si>
  <si>
    <t>1,4</t>
  </si>
  <si>
    <t>3,4,5,6</t>
  </si>
  <si>
    <t>DS15</t>
  </si>
  <si>
    <t>1,2,3,4,5,6</t>
  </si>
  <si>
    <t>US15</t>
  </si>
  <si>
    <t>US17A</t>
  </si>
  <si>
    <t>DS4C</t>
  </si>
  <si>
    <t>DS5B</t>
  </si>
  <si>
    <t>DS6A</t>
  </si>
  <si>
    <t>DS21</t>
  </si>
  <si>
    <t>Tailwater Fraction (%)</t>
  </si>
  <si>
    <t>Deep Percolation Fraction (%)</t>
  </si>
  <si>
    <t>DS6Ba</t>
  </si>
  <si>
    <t>Averages:</t>
  </si>
  <si>
    <t>Mean</t>
  </si>
  <si>
    <t>Min</t>
  </si>
  <si>
    <t>Max</t>
  </si>
  <si>
    <t>95 perc.</t>
  </si>
  <si>
    <t>CV(%)</t>
  </si>
  <si>
    <t>QA</t>
  </si>
  <si>
    <t>QI</t>
  </si>
  <si>
    <t>TWF</t>
  </si>
  <si>
    <t>DPF</t>
  </si>
  <si>
    <t>EA</t>
  </si>
  <si>
    <t>Applied Depth</t>
  </si>
  <si>
    <t>Infiltrated Depth</t>
  </si>
  <si>
    <t>Tail Water Fraction</t>
  </si>
  <si>
    <t>Deep Percolation Fraction</t>
  </si>
  <si>
    <t>Irrigation Duration (day)</t>
  </si>
  <si>
    <t>US22</t>
  </si>
  <si>
    <t>DS4A</t>
  </si>
  <si>
    <t xml:space="preserve">US13 </t>
  </si>
  <si>
    <r>
      <t>E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 </t>
    </r>
  </si>
  <si>
    <r>
      <t>E</t>
    </r>
    <r>
      <rPr>
        <b/>
        <i/>
        <vertAlign val="subscript"/>
        <sz val="10"/>
        <rFont val="Arial"/>
        <family val="2"/>
      </rPr>
      <t>a</t>
    </r>
    <r>
      <rPr>
        <b/>
        <i/>
        <sz val="10"/>
        <rFont val="Arial"/>
        <family val="2"/>
      </rPr>
      <t xml:space="preserve"> (%)</t>
    </r>
  </si>
  <si>
    <t>Deep Percolation Fraction of Infiltrated (%)</t>
  </si>
  <si>
    <t>Duration</t>
  </si>
  <si>
    <t>Applied</t>
  </si>
  <si>
    <t>Tailwater</t>
  </si>
  <si>
    <t>TWF %</t>
  </si>
  <si>
    <t>Infiltrated</t>
  </si>
  <si>
    <t xml:space="preserve">DP </t>
  </si>
  <si>
    <r>
      <t>DPF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>%</t>
    </r>
  </si>
  <si>
    <r>
      <t>E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>%</t>
    </r>
  </si>
  <si>
    <r>
      <t>DPF</t>
    </r>
    <r>
      <rPr>
        <b/>
        <vertAlign val="subscript"/>
        <sz val="11"/>
        <color theme="1"/>
        <rFont val="Calibri"/>
        <family val="2"/>
        <scheme val="minor"/>
      </rPr>
      <t xml:space="preserve">i </t>
    </r>
    <r>
      <rPr>
        <b/>
        <sz val="11"/>
        <color theme="1"/>
        <rFont val="Calibri"/>
        <family val="2"/>
        <scheme val="minor"/>
      </rPr>
      <t>%</t>
    </r>
  </si>
  <si>
    <r>
      <t>DPF</t>
    </r>
    <r>
      <rPr>
        <vertAlign val="subscript"/>
        <sz val="11"/>
        <color theme="1"/>
        <rFont val="Calibri"/>
        <family val="2"/>
        <scheme val="minor"/>
      </rPr>
      <t>i</t>
    </r>
  </si>
  <si>
    <r>
      <t>DPF</t>
    </r>
    <r>
      <rPr>
        <b/>
        <vertAlign val="subscript"/>
        <sz val="11"/>
        <color theme="1"/>
        <rFont val="Calibri"/>
        <family val="2"/>
        <scheme val="minor"/>
      </rPr>
      <t>a</t>
    </r>
  </si>
  <si>
    <r>
      <t>DPF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</si>
  <si>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E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 xml:space="preserve"> 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</si>
</sst>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4"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18"/>
      <name val="Arial"/>
      <family val="2"/>
    </font>
    <font>
      <b/>
      <i/>
      <sz val="11"/>
      <color indexed="8"/>
      <name val="Calibri"/>
      <family val="2"/>
    </font>
    <font>
      <sz val="8"/>
      <name val="Calibri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i/>
      <vertAlign val="subscript"/>
      <sz val="10"/>
      <name val="Arial"/>
      <family val="2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Border="1"/>
    <xf numFmtId="2" fontId="0" fillId="0" borderId="0" xfId="0" applyNumberFormat="1"/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ill="1" applyBorder="1"/>
    <xf numFmtId="0" fontId="0" fillId="0" borderId="2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0" fontId="9" fillId="0" borderId="0" xfId="0" applyFont="1"/>
    <xf numFmtId="14" fontId="0" fillId="0" borderId="0" xfId="0" applyNumberFormat="1" applyAlignment="1">
      <alignment horizontal="center"/>
    </xf>
    <xf numFmtId="0" fontId="0" fillId="0" borderId="8" xfId="0" applyBorder="1" applyAlignment="1">
      <alignment horizontal="center"/>
    </xf>
    <xf numFmtId="14" fontId="0" fillId="0" borderId="8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9" fillId="0" borderId="0" xfId="0" applyFont="1" applyBorder="1" applyAlignment="1">
      <alignment vertical="center" textRotation="90"/>
    </xf>
    <xf numFmtId="164" fontId="0" fillId="0" borderId="0" xfId="0" applyNumberForma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Border="1"/>
    <xf numFmtId="0" fontId="0" fillId="0" borderId="0" xfId="0" applyBorder="1" applyAlignment="1">
      <alignment vertical="center" textRotation="90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/>
    <xf numFmtId="0" fontId="0" fillId="0" borderId="0" xfId="0" applyBorder="1" applyAlignment="1">
      <alignment horizontal="right"/>
    </xf>
    <xf numFmtId="2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14" fontId="10" fillId="0" borderId="0" xfId="0" applyNumberFormat="1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/>
    </xf>
    <xf numFmtId="14" fontId="0" fillId="0" borderId="8" xfId="0" applyNumberFormat="1" applyFill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0" fontId="0" fillId="0" borderId="11" xfId="0" applyBorder="1"/>
    <xf numFmtId="0" fontId="2" fillId="0" borderId="3" xfId="0" applyFont="1" applyBorder="1"/>
    <xf numFmtId="0" fontId="0" fillId="0" borderId="3" xfId="0" applyBorder="1"/>
    <xf numFmtId="2" fontId="6" fillId="0" borderId="3" xfId="0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0" fontId="9" fillId="0" borderId="13" xfId="0" applyFont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0" fontId="9" fillId="0" borderId="10" xfId="0" applyFont="1" applyBorder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textRotation="90"/>
    </xf>
    <xf numFmtId="0" fontId="9" fillId="0" borderId="15" xfId="0" applyFont="1" applyBorder="1" applyAlignment="1">
      <alignment horizontal="center" vertical="center" textRotation="90"/>
    </xf>
    <xf numFmtId="0" fontId="9" fillId="0" borderId="13" xfId="0" applyFont="1" applyBorder="1" applyAlignment="1">
      <alignment horizontal="center" vertical="center" textRotation="90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textRotation="90"/>
    </xf>
    <xf numFmtId="0" fontId="9" fillId="0" borderId="6" xfId="0" applyFont="1" applyBorder="1" applyAlignment="1">
      <alignment horizontal="center" vertical="center" textRotation="90"/>
    </xf>
    <xf numFmtId="0" fontId="9" fillId="0" borderId="9" xfId="0" applyFont="1" applyBorder="1" applyAlignment="1">
      <alignment horizontal="center" vertical="center" textRotation="90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74"/>
  <sheetViews>
    <sheetView tabSelected="1" zoomScaleNormal="100" workbookViewId="0">
      <selection activeCell="N4" sqref="N4"/>
    </sheetView>
  </sheetViews>
  <sheetFormatPr defaultRowHeight="15"/>
  <cols>
    <col min="4" max="4" width="15" customWidth="1"/>
    <col min="5" max="5" width="18.28515625" customWidth="1"/>
    <col min="6" max="8" width="14.7109375" customWidth="1"/>
    <col min="9" max="9" width="15.7109375" customWidth="1"/>
    <col min="10" max="11" width="17.85546875" customWidth="1"/>
    <col min="13" max="13" width="24" customWidth="1"/>
    <col min="15" max="15" width="24.28515625" bestFit="1" customWidth="1"/>
  </cols>
  <sheetData>
    <row r="1" spans="1:20" ht="26.25" thickBot="1">
      <c r="A1" s="56" t="s">
        <v>0</v>
      </c>
      <c r="B1" s="56" t="s">
        <v>1</v>
      </c>
      <c r="C1" s="56" t="s">
        <v>2</v>
      </c>
      <c r="D1" s="56" t="s">
        <v>3</v>
      </c>
      <c r="E1" s="56" t="s">
        <v>67</v>
      </c>
      <c r="F1" s="56" t="s">
        <v>4</v>
      </c>
      <c r="G1" s="56" t="s">
        <v>5</v>
      </c>
      <c r="H1" s="56" t="s">
        <v>49</v>
      </c>
      <c r="I1" s="56" t="s">
        <v>6</v>
      </c>
      <c r="J1" s="56" t="s">
        <v>7</v>
      </c>
      <c r="K1" s="56" t="s">
        <v>50</v>
      </c>
      <c r="L1" s="56" t="s">
        <v>72</v>
      </c>
      <c r="M1" s="55" t="s">
        <v>73</v>
      </c>
    </row>
    <row r="2" spans="1:20" ht="15.75" customHeight="1" thickBot="1">
      <c r="A2" s="83">
        <v>2004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O2" s="15">
        <v>2004</v>
      </c>
      <c r="P2" s="4" t="s">
        <v>53</v>
      </c>
      <c r="Q2" s="4" t="s">
        <v>54</v>
      </c>
      <c r="R2" s="4" t="s">
        <v>55</v>
      </c>
      <c r="S2" s="4" t="s">
        <v>56</v>
      </c>
      <c r="T2" s="4" t="s">
        <v>57</v>
      </c>
    </row>
    <row r="3" spans="1:20" ht="15" customHeight="1">
      <c r="A3" s="75">
        <v>2004</v>
      </c>
      <c r="B3" s="9" t="s">
        <v>9</v>
      </c>
      <c r="C3" s="57">
        <v>1</v>
      </c>
      <c r="D3" s="10">
        <v>38176</v>
      </c>
      <c r="E3" s="44">
        <v>3</v>
      </c>
      <c r="F3" s="44">
        <v>5.55</v>
      </c>
      <c r="G3" s="44">
        <v>0.28999999999999998</v>
      </c>
      <c r="H3" s="43">
        <f t="shared" ref="H3:H15" si="0">100*G3/F3</f>
        <v>5.2252252252252251</v>
      </c>
      <c r="I3" s="43">
        <v>5.27</v>
      </c>
      <c r="J3" s="43">
        <v>0.68</v>
      </c>
      <c r="K3" s="43">
        <f>100*J3/F3</f>
        <v>12.252252252252253</v>
      </c>
      <c r="L3" s="43">
        <f>100*(F3-G3-J3)/F3</f>
        <v>82.522522522522522</v>
      </c>
      <c r="M3" s="26">
        <f>J3/I3*100</f>
        <v>12.903225806451616</v>
      </c>
      <c r="N3" s="5">
        <f>(I3-J3)/I3*100</f>
        <v>87.096774193548384</v>
      </c>
      <c r="O3" s="23" t="s">
        <v>63</v>
      </c>
      <c r="P3" s="24">
        <f>AVERAGE(F3:F15)</f>
        <v>5.7665384615384605</v>
      </c>
      <c r="Q3" s="25">
        <f>MIN(F3:F15)</f>
        <v>2.69</v>
      </c>
      <c r="R3" s="25">
        <f>MAX(F3:F15)</f>
        <v>13.83</v>
      </c>
      <c r="S3" s="25">
        <f>PERCENTILE(F3:F15,0.95)</f>
        <v>12.881999999999998</v>
      </c>
      <c r="T3" s="26">
        <f>100*STDEV(F3:F15)/P3</f>
        <v>61.25619455989851</v>
      </c>
    </row>
    <row r="4" spans="1:20">
      <c r="A4" s="75"/>
      <c r="B4" s="22" t="s">
        <v>10</v>
      </c>
      <c r="C4" s="22" t="s">
        <v>11</v>
      </c>
      <c r="D4" s="20">
        <v>38193</v>
      </c>
      <c r="E4" s="22">
        <v>5</v>
      </c>
      <c r="F4" s="43">
        <v>5.64</v>
      </c>
      <c r="G4" s="44">
        <v>1.83</v>
      </c>
      <c r="H4" s="43">
        <f t="shared" si="0"/>
        <v>32.446808510638299</v>
      </c>
      <c r="I4" s="43">
        <v>3.8</v>
      </c>
      <c r="J4" s="43">
        <f>AVERAGE(1.95,1.95,2.14,2.14)</f>
        <v>2.0449999999999999</v>
      </c>
      <c r="K4" s="43">
        <f t="shared" ref="K4:K15" si="1">100*J4/F4</f>
        <v>36.258865248226954</v>
      </c>
      <c r="L4" s="43">
        <f t="shared" ref="L4:L15" si="2">100*(F4-G4-J4)/F4</f>
        <v>31.294326241134748</v>
      </c>
      <c r="M4" s="28">
        <f t="shared" ref="M4:M67" si="3">J4/I4*100</f>
        <v>53.815789473684205</v>
      </c>
      <c r="N4" s="5">
        <f t="shared" ref="N4:N15" si="4">(I4-J4)/I4*100</f>
        <v>46.184210526315788</v>
      </c>
      <c r="O4" s="23" t="s">
        <v>64</v>
      </c>
      <c r="P4" s="27">
        <f>AVERAGE(I3:I15)</f>
        <v>5.3710153846153847</v>
      </c>
      <c r="Q4" s="21">
        <f>MIN(I3:I15)</f>
        <v>2.69</v>
      </c>
      <c r="R4" s="21">
        <f>MAX(I3:I15)</f>
        <v>13.6</v>
      </c>
      <c r="S4" s="21">
        <f>PERCENTILE(I3:I15,0.95)</f>
        <v>11.775999999999996</v>
      </c>
      <c r="T4" s="28">
        <f>100*STDEV(I3:I15)/P4</f>
        <v>61.576036464438147</v>
      </c>
    </row>
    <row r="5" spans="1:20">
      <c r="A5" s="75"/>
      <c r="B5" s="45" t="s">
        <v>10</v>
      </c>
      <c r="C5" s="44" t="s">
        <v>12</v>
      </c>
      <c r="D5" s="46">
        <v>38204</v>
      </c>
      <c r="E5" s="44">
        <v>3</v>
      </c>
      <c r="F5" s="43">
        <v>3.67</v>
      </c>
      <c r="G5" s="44">
        <v>0.08</v>
      </c>
      <c r="H5" s="43">
        <f t="shared" si="0"/>
        <v>2.1798365122615806</v>
      </c>
      <c r="I5" s="43">
        <v>3.6</v>
      </c>
      <c r="J5" s="44">
        <v>2.63</v>
      </c>
      <c r="K5" s="43">
        <f t="shared" si="1"/>
        <v>71.662125340599459</v>
      </c>
      <c r="L5" s="43">
        <f t="shared" si="2"/>
        <v>26.158038147138964</v>
      </c>
      <c r="M5" s="28">
        <f t="shared" si="3"/>
        <v>73.055555555555557</v>
      </c>
      <c r="N5" s="5">
        <f t="shared" si="4"/>
        <v>26.94444444444445</v>
      </c>
      <c r="O5" s="23" t="s">
        <v>65</v>
      </c>
      <c r="P5" s="27">
        <f>AVERAGE(H3:H15)</f>
        <v>5.8968890845452773</v>
      </c>
      <c r="Q5" s="21">
        <f>MIN(H3:H15)</f>
        <v>0</v>
      </c>
      <c r="R5" s="21">
        <f>MAX(H3:H15)</f>
        <v>32.446808510638299</v>
      </c>
      <c r="S5" s="21">
        <f>PERCENTILE(H3:H15,0.95)</f>
        <v>21.354233608336926</v>
      </c>
      <c r="T5" s="28">
        <f>100*STDEV(H3:H15)/P5</f>
        <v>155.99649753650345</v>
      </c>
    </row>
    <row r="6" spans="1:20">
      <c r="A6" s="75"/>
      <c r="B6" s="44" t="s">
        <v>10</v>
      </c>
      <c r="C6" s="44" t="s">
        <v>13</v>
      </c>
      <c r="D6" s="46">
        <v>38213</v>
      </c>
      <c r="E6" s="44">
        <v>3</v>
      </c>
      <c r="F6" s="43">
        <v>4.9000000000000004</v>
      </c>
      <c r="G6" s="44">
        <v>0.57999999999999996</v>
      </c>
      <c r="H6" s="43">
        <f t="shared" si="0"/>
        <v>11.836734693877549</v>
      </c>
      <c r="I6" s="43">
        <v>4.32</v>
      </c>
      <c r="J6" s="44">
        <v>2.37</v>
      </c>
      <c r="K6" s="43">
        <f t="shared" si="1"/>
        <v>48.367346938775505</v>
      </c>
      <c r="L6" s="43">
        <f t="shared" si="2"/>
        <v>39.795918367346943</v>
      </c>
      <c r="M6" s="28">
        <f t="shared" si="3"/>
        <v>54.861111111111107</v>
      </c>
      <c r="N6" s="5">
        <f t="shared" si="4"/>
        <v>45.138888888888893</v>
      </c>
      <c r="O6" s="23" t="s">
        <v>66</v>
      </c>
      <c r="P6" s="27">
        <f>AVERAGE(K3:K15)</f>
        <v>19.736506258284781</v>
      </c>
      <c r="Q6" s="21">
        <f>MIN(K3:K15)</f>
        <v>0</v>
      </c>
      <c r="R6" s="21">
        <f>MAX(K3:K15)</f>
        <v>71.662125340599459</v>
      </c>
      <c r="S6" s="21">
        <f>PERCENTILE(K3:K15,0.95)</f>
        <v>59.380685277237589</v>
      </c>
      <c r="T6" s="28">
        <f>100*STDEV(K3:K15)/P6</f>
        <v>122.15215312258603</v>
      </c>
    </row>
    <row r="7" spans="1:20" ht="18">
      <c r="A7" s="75"/>
      <c r="B7" s="44" t="s">
        <v>14</v>
      </c>
      <c r="C7" s="44">
        <v>1</v>
      </c>
      <c r="D7" s="46">
        <v>38205</v>
      </c>
      <c r="E7" s="44">
        <v>2</v>
      </c>
      <c r="F7" s="43">
        <v>7.11</v>
      </c>
      <c r="G7" s="44">
        <v>0.03</v>
      </c>
      <c r="H7" s="43">
        <f t="shared" si="0"/>
        <v>0.42194092827004215</v>
      </c>
      <c r="I7" s="43">
        <v>7.08</v>
      </c>
      <c r="J7" s="47">
        <v>0</v>
      </c>
      <c r="K7" s="47">
        <f t="shared" si="1"/>
        <v>0</v>
      </c>
      <c r="L7" s="43">
        <f t="shared" si="2"/>
        <v>99.578059071729953</v>
      </c>
      <c r="M7" s="28">
        <f t="shared" si="3"/>
        <v>0</v>
      </c>
      <c r="N7" s="5">
        <f t="shared" si="4"/>
        <v>100</v>
      </c>
      <c r="O7" s="9" t="s">
        <v>83</v>
      </c>
      <c r="P7" s="27">
        <f>AVERAGE(M3:M15)</f>
        <v>21.988530552448481</v>
      </c>
      <c r="Q7" s="21">
        <f>MIN(M3:M15)</f>
        <v>0</v>
      </c>
      <c r="R7" s="21">
        <f>MAX(M3:M15)</f>
        <v>73.055555555555557</v>
      </c>
      <c r="S7" s="21">
        <f>PERCENTILE(M3:M15,0.95)</f>
        <v>62.138888888888857</v>
      </c>
      <c r="T7" s="28">
        <f>100*STDEV(M3:M15)/P7</f>
        <v>120.1259623810388</v>
      </c>
    </row>
    <row r="8" spans="1:20" ht="18.75" thickBot="1">
      <c r="A8" s="75"/>
      <c r="B8" s="44" t="s">
        <v>14</v>
      </c>
      <c r="C8" s="44">
        <v>2</v>
      </c>
      <c r="D8" s="46">
        <v>38213</v>
      </c>
      <c r="E8" s="44">
        <v>3</v>
      </c>
      <c r="F8" s="43">
        <v>6.07</v>
      </c>
      <c r="G8" s="44">
        <v>0.17</v>
      </c>
      <c r="H8" s="43">
        <f t="shared" si="0"/>
        <v>2.8006589785831961</v>
      </c>
      <c r="I8" s="43">
        <v>5.91</v>
      </c>
      <c r="J8" s="47">
        <v>0</v>
      </c>
      <c r="K8" s="47">
        <f t="shared" si="1"/>
        <v>0</v>
      </c>
      <c r="L8" s="43">
        <f t="shared" si="2"/>
        <v>97.199341021416799</v>
      </c>
      <c r="M8" s="28">
        <f t="shared" si="3"/>
        <v>0</v>
      </c>
      <c r="N8" s="5">
        <f t="shared" si="4"/>
        <v>100</v>
      </c>
      <c r="O8" s="4" t="s">
        <v>71</v>
      </c>
      <c r="P8" s="29">
        <f>AVERAGE(L3:L15)</f>
        <v>74.366604657169958</v>
      </c>
      <c r="Q8" s="19">
        <f>MIN(L3:L15)</f>
        <v>26.158038147138964</v>
      </c>
      <c r="R8" s="19">
        <f>MAX(L3:L15)</f>
        <v>100</v>
      </c>
      <c r="S8" s="19">
        <f>PERCENTILE(L3:L15,0.95)</f>
        <v>100</v>
      </c>
      <c r="T8" s="30">
        <f>100*STDEV(L3:L15)/P8</f>
        <v>37.842862719688512</v>
      </c>
    </row>
    <row r="9" spans="1:20">
      <c r="A9" s="75"/>
      <c r="B9" s="44" t="s">
        <v>68</v>
      </c>
      <c r="C9" s="44">
        <v>1</v>
      </c>
      <c r="D9" s="46">
        <v>38162</v>
      </c>
      <c r="E9" s="44">
        <v>8</v>
      </c>
      <c r="F9" s="43">
        <v>12.25</v>
      </c>
      <c r="G9" s="44">
        <v>1.71</v>
      </c>
      <c r="H9" s="43">
        <f t="shared" si="0"/>
        <v>13.959183673469388</v>
      </c>
      <c r="I9" s="43">
        <v>10.56</v>
      </c>
      <c r="J9" s="44">
        <v>0.93</v>
      </c>
      <c r="K9" s="47">
        <f t="shared" si="1"/>
        <v>7.591836734693878</v>
      </c>
      <c r="L9" s="43">
        <f t="shared" si="2"/>
        <v>78.448979591836732</v>
      </c>
      <c r="M9" s="28">
        <f t="shared" si="3"/>
        <v>8.8068181818181817</v>
      </c>
      <c r="N9" s="5">
        <f t="shared" si="4"/>
        <v>91.193181818181827</v>
      </c>
    </row>
    <row r="10" spans="1:20">
      <c r="A10" s="75"/>
      <c r="B10" s="44" t="s">
        <v>68</v>
      </c>
      <c r="C10" s="44">
        <v>1</v>
      </c>
      <c r="D10" s="46">
        <v>38191</v>
      </c>
      <c r="E10" s="44">
        <v>10</v>
      </c>
      <c r="F10" s="43">
        <v>13.83</v>
      </c>
      <c r="G10" s="44">
        <v>0.24</v>
      </c>
      <c r="H10" s="43">
        <f t="shared" si="0"/>
        <v>1.735357917570499</v>
      </c>
      <c r="I10" s="43">
        <v>13.6</v>
      </c>
      <c r="J10" s="44">
        <v>7.08</v>
      </c>
      <c r="K10" s="43">
        <f t="shared" si="1"/>
        <v>51.193058568329718</v>
      </c>
      <c r="L10" s="43">
        <f t="shared" si="2"/>
        <v>47.071583514099785</v>
      </c>
      <c r="M10" s="28">
        <f t="shared" si="3"/>
        <v>52.058823529411768</v>
      </c>
      <c r="N10" s="5">
        <f t="shared" si="4"/>
        <v>47.941176470588232</v>
      </c>
    </row>
    <row r="11" spans="1:20">
      <c r="A11" s="75"/>
      <c r="B11" s="44" t="s">
        <v>15</v>
      </c>
      <c r="C11" s="44">
        <v>1</v>
      </c>
      <c r="D11" s="46">
        <v>38170</v>
      </c>
      <c r="E11" s="44">
        <v>3</v>
      </c>
      <c r="F11" s="43">
        <v>2.7229999999999999</v>
      </c>
      <c r="G11" s="43">
        <v>0</v>
      </c>
      <c r="H11" s="43">
        <f t="shared" si="0"/>
        <v>0</v>
      </c>
      <c r="I11" s="43">
        <v>2.73</v>
      </c>
      <c r="J11" s="44">
        <v>0.28999999999999998</v>
      </c>
      <c r="K11" s="43">
        <f t="shared" si="1"/>
        <v>10.650018362100624</v>
      </c>
      <c r="L11" s="43">
        <f t="shared" si="2"/>
        <v>89.349981637899376</v>
      </c>
      <c r="M11" s="28">
        <f t="shared" si="3"/>
        <v>10.622710622710622</v>
      </c>
      <c r="N11" s="5">
        <f t="shared" si="4"/>
        <v>89.377289377289372</v>
      </c>
    </row>
    <row r="12" spans="1:20">
      <c r="A12" s="75"/>
      <c r="B12" s="44" t="s">
        <v>15</v>
      </c>
      <c r="C12" s="44">
        <v>1</v>
      </c>
      <c r="D12" s="46">
        <v>38182</v>
      </c>
      <c r="E12" s="44">
        <v>3</v>
      </c>
      <c r="F12" s="43">
        <v>2.702</v>
      </c>
      <c r="G12" s="43">
        <v>0</v>
      </c>
      <c r="H12" s="43">
        <f t="shared" si="0"/>
        <v>0</v>
      </c>
      <c r="I12" s="43">
        <v>2.7</v>
      </c>
      <c r="J12" s="44">
        <v>0.03</v>
      </c>
      <c r="K12" s="43">
        <f t="shared" si="1"/>
        <v>1.1102886750555145</v>
      </c>
      <c r="L12" s="43">
        <f t="shared" si="2"/>
        <v>98.889711324944486</v>
      </c>
      <c r="M12" s="28">
        <f t="shared" si="3"/>
        <v>1.1111111111111109</v>
      </c>
      <c r="N12" s="5">
        <f t="shared" si="4"/>
        <v>98.888888888888886</v>
      </c>
    </row>
    <row r="13" spans="1:20" ht="15" customHeight="1">
      <c r="A13" s="75"/>
      <c r="B13" s="44" t="s">
        <v>69</v>
      </c>
      <c r="C13" s="44">
        <v>1</v>
      </c>
      <c r="D13" s="46">
        <v>38159</v>
      </c>
      <c r="E13" s="44">
        <v>3</v>
      </c>
      <c r="F13" s="43">
        <v>4.46</v>
      </c>
      <c r="G13" s="44">
        <v>0.27</v>
      </c>
      <c r="H13" s="43">
        <f t="shared" si="0"/>
        <v>6.0538116591928253</v>
      </c>
      <c r="I13" s="43">
        <v>4.1900000000000004</v>
      </c>
      <c r="J13" s="44">
        <v>0.78</v>
      </c>
      <c r="K13" s="43">
        <f t="shared" si="1"/>
        <v>17.488789237668161</v>
      </c>
      <c r="L13" s="43">
        <f t="shared" si="2"/>
        <v>76.457399103138997</v>
      </c>
      <c r="M13" s="28">
        <f t="shared" si="3"/>
        <v>18.61575178997613</v>
      </c>
      <c r="N13" s="5">
        <f t="shared" si="4"/>
        <v>81.384248210023856</v>
      </c>
    </row>
    <row r="14" spans="1:20" ht="15" customHeight="1">
      <c r="A14" s="75"/>
      <c r="B14" s="44" t="s">
        <v>16</v>
      </c>
      <c r="C14" s="44">
        <v>1</v>
      </c>
      <c r="D14" s="46">
        <v>38168</v>
      </c>
      <c r="E14" s="44">
        <v>3</v>
      </c>
      <c r="F14" s="43">
        <v>2.69</v>
      </c>
      <c r="G14" s="43">
        <v>0</v>
      </c>
      <c r="H14" s="43">
        <f t="shared" si="0"/>
        <v>0</v>
      </c>
      <c r="I14" s="43">
        <v>2.69</v>
      </c>
      <c r="J14" s="43">
        <v>0</v>
      </c>
      <c r="K14" s="43">
        <f t="shared" si="1"/>
        <v>0</v>
      </c>
      <c r="L14" s="43">
        <f t="shared" si="2"/>
        <v>100</v>
      </c>
      <c r="M14" s="28">
        <f t="shared" si="3"/>
        <v>0</v>
      </c>
      <c r="N14" s="5">
        <f t="shared" si="4"/>
        <v>100</v>
      </c>
    </row>
    <row r="15" spans="1:20" ht="15" customHeight="1" thickBot="1">
      <c r="A15" s="75"/>
      <c r="B15" s="44" t="s">
        <v>16</v>
      </c>
      <c r="C15" s="44">
        <v>2</v>
      </c>
      <c r="D15" s="46">
        <v>38176</v>
      </c>
      <c r="E15" s="44">
        <v>3</v>
      </c>
      <c r="F15" s="43">
        <v>3.37</v>
      </c>
      <c r="G15" s="43">
        <v>0</v>
      </c>
      <c r="H15" s="43">
        <f t="shared" si="0"/>
        <v>0</v>
      </c>
      <c r="I15" s="43">
        <v>3.3732000000000002</v>
      </c>
      <c r="J15" s="43">
        <v>0</v>
      </c>
      <c r="K15" s="43">
        <f t="shared" si="1"/>
        <v>0</v>
      </c>
      <c r="L15" s="43">
        <f t="shared" si="2"/>
        <v>100</v>
      </c>
      <c r="M15" s="30">
        <f t="shared" si="3"/>
        <v>0</v>
      </c>
      <c r="N15" s="5">
        <f t="shared" si="4"/>
        <v>100</v>
      </c>
    </row>
    <row r="16" spans="1:20" ht="15.75" thickBot="1">
      <c r="A16" s="83">
        <v>2005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5"/>
      <c r="O16" s="15">
        <v>2005</v>
      </c>
      <c r="P16" s="4" t="s">
        <v>53</v>
      </c>
      <c r="Q16" s="4" t="s">
        <v>54</v>
      </c>
      <c r="R16" s="4" t="s">
        <v>55</v>
      </c>
      <c r="S16" s="4" t="s">
        <v>56</v>
      </c>
      <c r="T16" s="4" t="s">
        <v>57</v>
      </c>
    </row>
    <row r="17" spans="1:20" ht="15" customHeight="1">
      <c r="A17" s="80">
        <v>2005</v>
      </c>
      <c r="B17" s="8" t="s">
        <v>17</v>
      </c>
      <c r="C17" s="4" t="s">
        <v>12</v>
      </c>
      <c r="D17" s="16">
        <v>38529</v>
      </c>
      <c r="E17" s="9">
        <v>13</v>
      </c>
      <c r="F17" s="11">
        <v>13.51</v>
      </c>
      <c r="G17" s="11">
        <v>0.54</v>
      </c>
      <c r="H17" s="11">
        <f t="shared" ref="H17:H77" si="5">100*G17/F17</f>
        <v>3.9970392301998521</v>
      </c>
      <c r="I17" s="11">
        <v>12.98</v>
      </c>
      <c r="J17" s="11">
        <v>3.92</v>
      </c>
      <c r="K17" s="11">
        <f t="shared" ref="K17:K74" si="6">100*J17/F17</f>
        <v>29.015544041450777</v>
      </c>
      <c r="L17" s="34">
        <f>100*(F17-G17-J17)/F17</f>
        <v>66.987416728349359</v>
      </c>
      <c r="M17" s="26">
        <f t="shared" si="3"/>
        <v>30.200308166409862</v>
      </c>
      <c r="N17" s="5">
        <f>(I17-J17)/I17*100</f>
        <v>69.799691833590146</v>
      </c>
      <c r="O17" s="23" t="s">
        <v>63</v>
      </c>
      <c r="P17" s="24">
        <f>AVERAGE(F17:F96)</f>
        <v>7.7386250000000034</v>
      </c>
      <c r="Q17" s="25">
        <f>MIN(F17:F96)</f>
        <v>2.2400000000000002</v>
      </c>
      <c r="R17" s="25">
        <f>MAX(F17:F96)</f>
        <v>23.28</v>
      </c>
      <c r="S17" s="25">
        <f>PERCENTILE(F17:F96,0.95)</f>
        <v>13.517999999999999</v>
      </c>
      <c r="T17" s="26">
        <f>100*STDEV(F17:F96)/P17</f>
        <v>48.205456802593702</v>
      </c>
    </row>
    <row r="18" spans="1:20">
      <c r="A18" s="81"/>
      <c r="B18" s="8" t="s">
        <v>17</v>
      </c>
      <c r="C18" s="4">
        <v>1</v>
      </c>
      <c r="D18" s="16">
        <v>38544</v>
      </c>
      <c r="E18" s="9">
        <v>6</v>
      </c>
      <c r="F18" s="11">
        <v>11.37</v>
      </c>
      <c r="G18" s="11">
        <v>0.22</v>
      </c>
      <c r="H18" s="11">
        <f t="shared" si="5"/>
        <v>1.9349164467897979</v>
      </c>
      <c r="I18" s="11">
        <v>11.15</v>
      </c>
      <c r="J18" s="11">
        <v>9.11</v>
      </c>
      <c r="K18" s="11">
        <f t="shared" si="6"/>
        <v>80.123131046613906</v>
      </c>
      <c r="L18" s="34">
        <f>100*(F18-G18-J18)/F18</f>
        <v>17.941952506596301</v>
      </c>
      <c r="M18" s="28">
        <f t="shared" si="3"/>
        <v>81.704035874439455</v>
      </c>
      <c r="N18" s="5">
        <f t="shared" ref="N18:N81" si="7">(I18-J18)/I18*100</f>
        <v>18.295964125560545</v>
      </c>
      <c r="O18" s="23" t="s">
        <v>64</v>
      </c>
      <c r="P18" s="27">
        <f>AVERAGE(I17:I96)</f>
        <v>6.8742500000000009</v>
      </c>
      <c r="Q18" s="21">
        <f>MIN(I17:I96)</f>
        <v>2.0099999999999998</v>
      </c>
      <c r="R18" s="21">
        <f>MAX(I17:I96)</f>
        <v>19.41</v>
      </c>
      <c r="S18" s="21">
        <f>PERCENTILE(I17:I96,0.95)</f>
        <v>12.79</v>
      </c>
      <c r="T18" s="28">
        <f>100*STDEV(I17:I96)/P18</f>
        <v>46.669804837714622</v>
      </c>
    </row>
    <row r="19" spans="1:20">
      <c r="A19" s="81"/>
      <c r="B19" s="8" t="s">
        <v>17</v>
      </c>
      <c r="C19" s="4" t="s">
        <v>12</v>
      </c>
      <c r="D19" s="16">
        <v>38586</v>
      </c>
      <c r="E19" s="9">
        <v>10</v>
      </c>
      <c r="F19" s="11">
        <v>10.42</v>
      </c>
      <c r="G19" s="11">
        <v>0.35</v>
      </c>
      <c r="H19" s="11">
        <f t="shared" si="5"/>
        <v>3.3589251439539347</v>
      </c>
      <c r="I19" s="11">
        <v>10.07</v>
      </c>
      <c r="J19" s="5">
        <f>(1.37+0.36)/2</f>
        <v>0.86499999999999999</v>
      </c>
      <c r="K19" s="11">
        <f t="shared" si="6"/>
        <v>8.3013435700575808</v>
      </c>
      <c r="L19" s="34">
        <f t="shared" ref="L19:L74" si="8">100*(F19-G19-J19)/F19</f>
        <v>88.339731285988478</v>
      </c>
      <c r="M19" s="28">
        <f t="shared" si="3"/>
        <v>8.5898709036742797</v>
      </c>
      <c r="N19" s="5">
        <f t="shared" si="7"/>
        <v>91.410129096325718</v>
      </c>
      <c r="O19" s="23" t="s">
        <v>65</v>
      </c>
      <c r="P19" s="27">
        <f>AVERAGE(H17:H96)</f>
        <v>9.7203065273227338</v>
      </c>
      <c r="Q19" s="21">
        <f>MIN(H17:H96)</f>
        <v>0</v>
      </c>
      <c r="R19" s="21">
        <f>MAX(H17:H96)</f>
        <v>68.700564971751419</v>
      </c>
      <c r="S19" s="21">
        <f>PERCENTILE(H17:H96,0.95)</f>
        <v>26.518446639751787</v>
      </c>
      <c r="T19" s="28">
        <f>100*STDEV(H17:H96)/P19</f>
        <v>107.90504926481663</v>
      </c>
    </row>
    <row r="20" spans="1:20">
      <c r="A20" s="81"/>
      <c r="B20" s="8" t="s">
        <v>18</v>
      </c>
      <c r="C20" s="4">
        <v>1</v>
      </c>
      <c r="D20" s="16">
        <v>38523</v>
      </c>
      <c r="E20" s="9">
        <v>6</v>
      </c>
      <c r="F20" s="11">
        <v>16.37</v>
      </c>
      <c r="G20" s="11">
        <v>2.0299999999999998</v>
      </c>
      <c r="H20" s="11">
        <f t="shared" si="5"/>
        <v>12.400733048259008</v>
      </c>
      <c r="I20" s="11">
        <v>14.34</v>
      </c>
      <c r="J20" s="5">
        <v>0.97</v>
      </c>
      <c r="K20" s="11">
        <f t="shared" si="6"/>
        <v>5.9254734270006102</v>
      </c>
      <c r="L20" s="34">
        <f t="shared" si="8"/>
        <v>81.673793524740375</v>
      </c>
      <c r="M20" s="28">
        <f t="shared" si="3"/>
        <v>6.7642956764295672</v>
      </c>
      <c r="N20" s="5">
        <f t="shared" si="7"/>
        <v>93.235704323570417</v>
      </c>
      <c r="O20" s="23" t="s">
        <v>66</v>
      </c>
      <c r="P20" s="27">
        <f>AVERAGE(K17:K96)</f>
        <v>17.514849174948473</v>
      </c>
      <c r="Q20" s="21">
        <f>MIN(K17:K96)</f>
        <v>0</v>
      </c>
      <c r="R20" s="21">
        <f>MAX(K17:K96)</f>
        <v>80.123131046613906</v>
      </c>
      <c r="S20" s="21">
        <f>PERCENTILE(K17:K96,0.95)</f>
        <v>54.716964039544685</v>
      </c>
      <c r="T20" s="28">
        <f>100*STDEV(K17:K96)/P20</f>
        <v>112.01395914171658</v>
      </c>
    </row>
    <row r="21" spans="1:20" ht="18">
      <c r="A21" s="81"/>
      <c r="B21" s="8" t="s">
        <v>18</v>
      </c>
      <c r="C21" s="4">
        <v>1</v>
      </c>
      <c r="D21" s="16">
        <v>38553</v>
      </c>
      <c r="E21" s="9">
        <v>6</v>
      </c>
      <c r="F21" s="11">
        <v>7.45</v>
      </c>
      <c r="G21" s="11">
        <v>2.14</v>
      </c>
      <c r="H21" s="11">
        <f t="shared" si="5"/>
        <v>28.724832214765101</v>
      </c>
      <c r="I21" s="11">
        <v>5.28</v>
      </c>
      <c r="J21" s="5">
        <v>0</v>
      </c>
      <c r="K21" s="11">
        <f t="shared" si="6"/>
        <v>0</v>
      </c>
      <c r="L21" s="34">
        <f t="shared" si="8"/>
        <v>71.275167785234899</v>
      </c>
      <c r="M21" s="28">
        <f t="shared" si="3"/>
        <v>0</v>
      </c>
      <c r="N21" s="5">
        <f t="shared" si="7"/>
        <v>100</v>
      </c>
      <c r="O21" s="9" t="s">
        <v>83</v>
      </c>
      <c r="P21" s="27">
        <f>AVERAGE(M17:M96)</f>
        <v>19.480491925582172</v>
      </c>
      <c r="Q21" s="21">
        <f>MIN(M17:M96)</f>
        <v>0</v>
      </c>
      <c r="R21" s="21">
        <f>MAX(M17:M96)</f>
        <v>81.704035874439455</v>
      </c>
      <c r="S21" s="21">
        <f>PERCENTILE(M17:M96,0.95)</f>
        <v>61.911121415874462</v>
      </c>
      <c r="T21" s="28">
        <f>100*STDEV(M17:M96)/P21</f>
        <v>112.5771122865965</v>
      </c>
    </row>
    <row r="22" spans="1:20" ht="18.75" thickBot="1">
      <c r="A22" s="81"/>
      <c r="B22" s="8" t="s">
        <v>18</v>
      </c>
      <c r="C22" s="4">
        <v>1</v>
      </c>
      <c r="D22" s="16">
        <v>38609</v>
      </c>
      <c r="E22" s="9">
        <v>10</v>
      </c>
      <c r="F22" s="11">
        <v>13.24</v>
      </c>
      <c r="G22" s="11">
        <v>2.73</v>
      </c>
      <c r="H22" s="11">
        <f t="shared" si="5"/>
        <v>20.619335347432024</v>
      </c>
      <c r="I22" s="11">
        <v>10.5</v>
      </c>
      <c r="J22" s="5">
        <v>0.66</v>
      </c>
      <c r="K22" s="11">
        <f t="shared" si="6"/>
        <v>4.9848942598187307</v>
      </c>
      <c r="L22" s="34">
        <f t="shared" si="8"/>
        <v>74.395770392749242</v>
      </c>
      <c r="M22" s="28">
        <f t="shared" si="3"/>
        <v>6.2857142857142865</v>
      </c>
      <c r="N22" s="5">
        <f t="shared" si="7"/>
        <v>93.714285714285722</v>
      </c>
      <c r="O22" s="4" t="s">
        <v>71</v>
      </c>
      <c r="P22" s="29">
        <f>AVERAGE(L17:L96)</f>
        <v>72.764844297728814</v>
      </c>
      <c r="Q22" s="19">
        <f>MIN(L17:L96)</f>
        <v>17.941952506596301</v>
      </c>
      <c r="R22" s="19">
        <f>MAX(L17:L96)</f>
        <v>100</v>
      </c>
      <c r="S22" s="19">
        <f>PERCENTILE(L17:L96,0.95)</f>
        <v>98.935256232473577</v>
      </c>
      <c r="T22" s="30">
        <f>100*STDEV(L17:L96)/P22</f>
        <v>30.084043656018828</v>
      </c>
    </row>
    <row r="23" spans="1:20">
      <c r="A23" s="81"/>
      <c r="B23" s="8" t="s">
        <v>9</v>
      </c>
      <c r="C23" s="4">
        <v>1</v>
      </c>
      <c r="D23" s="16">
        <v>38525</v>
      </c>
      <c r="E23" s="9">
        <v>3</v>
      </c>
      <c r="F23" s="11">
        <v>5.27</v>
      </c>
      <c r="G23" s="11">
        <v>0.77</v>
      </c>
      <c r="H23" s="11">
        <f t="shared" si="5"/>
        <v>14.611005692599623</v>
      </c>
      <c r="I23" s="11">
        <v>4.49</v>
      </c>
      <c r="J23" s="5">
        <v>1.73</v>
      </c>
      <c r="K23" s="11">
        <f t="shared" si="6"/>
        <v>32.827324478178369</v>
      </c>
      <c r="L23" s="34">
        <f t="shared" si="8"/>
        <v>52.561669829222012</v>
      </c>
      <c r="M23" s="28">
        <f t="shared" si="3"/>
        <v>38.530066815144764</v>
      </c>
      <c r="N23" s="5">
        <f t="shared" si="7"/>
        <v>61.469933184855243</v>
      </c>
    </row>
    <row r="24" spans="1:20">
      <c r="A24" s="81"/>
      <c r="B24" s="8" t="s">
        <v>9</v>
      </c>
      <c r="C24" s="4">
        <v>1</v>
      </c>
      <c r="D24" s="16">
        <v>38573</v>
      </c>
      <c r="E24" s="9">
        <v>3</v>
      </c>
      <c r="F24" s="11">
        <v>5.59</v>
      </c>
      <c r="G24" s="11">
        <v>0.54</v>
      </c>
      <c r="H24" s="11">
        <f t="shared" si="5"/>
        <v>9.6601073345259394</v>
      </c>
      <c r="I24" s="11">
        <v>5.05</v>
      </c>
      <c r="J24" s="5">
        <v>0</v>
      </c>
      <c r="K24" s="11">
        <f t="shared" si="6"/>
        <v>0</v>
      </c>
      <c r="L24" s="34">
        <f t="shared" si="8"/>
        <v>90.339892665474068</v>
      </c>
      <c r="M24" s="28">
        <f t="shared" si="3"/>
        <v>0</v>
      </c>
      <c r="N24" s="5">
        <f t="shared" si="7"/>
        <v>100</v>
      </c>
    </row>
    <row r="25" spans="1:20">
      <c r="A25" s="81"/>
      <c r="B25" s="8" t="s">
        <v>19</v>
      </c>
      <c r="C25" s="4">
        <v>2</v>
      </c>
      <c r="D25" s="16">
        <v>38515</v>
      </c>
      <c r="E25" s="9">
        <v>6</v>
      </c>
      <c r="F25" s="11">
        <v>13.67</v>
      </c>
      <c r="G25" s="11">
        <v>2.41</v>
      </c>
      <c r="H25" s="11">
        <f t="shared" si="5"/>
        <v>17.629846378931969</v>
      </c>
      <c r="I25" s="11">
        <v>11.28</v>
      </c>
      <c r="J25" s="5">
        <v>6.45</v>
      </c>
      <c r="K25" s="11">
        <f t="shared" si="6"/>
        <v>47.183613752743234</v>
      </c>
      <c r="L25" s="34">
        <f t="shared" si="8"/>
        <v>35.186539868324793</v>
      </c>
      <c r="M25" s="28">
        <f t="shared" si="3"/>
        <v>57.180851063829799</v>
      </c>
      <c r="N25" s="5">
        <f t="shared" si="7"/>
        <v>42.819148936170208</v>
      </c>
    </row>
    <row r="26" spans="1:20">
      <c r="A26" s="81"/>
      <c r="B26" s="8" t="s">
        <v>19</v>
      </c>
      <c r="C26" s="4">
        <v>1</v>
      </c>
      <c r="D26" s="16">
        <v>38528</v>
      </c>
      <c r="E26" s="9">
        <v>5</v>
      </c>
      <c r="F26" s="11">
        <v>10.67</v>
      </c>
      <c r="G26" s="11">
        <v>1.31</v>
      </c>
      <c r="H26" s="11">
        <f t="shared" si="5"/>
        <v>12.277413308341144</v>
      </c>
      <c r="I26" s="11">
        <v>9.35</v>
      </c>
      <c r="J26" s="5">
        <v>2.12</v>
      </c>
      <c r="K26" s="11">
        <f t="shared" si="6"/>
        <v>19.868791002811623</v>
      </c>
      <c r="L26" s="34">
        <f t="shared" si="8"/>
        <v>67.853795688847228</v>
      </c>
      <c r="M26" s="28">
        <f t="shared" si="3"/>
        <v>22.673796791443852</v>
      </c>
      <c r="N26" s="5">
        <f t="shared" si="7"/>
        <v>77.326203208556137</v>
      </c>
    </row>
    <row r="27" spans="1:20">
      <c r="A27" s="81"/>
      <c r="B27" s="8" t="s">
        <v>19</v>
      </c>
      <c r="C27" s="4">
        <v>2</v>
      </c>
      <c r="D27" s="16">
        <v>38536</v>
      </c>
      <c r="E27" s="9">
        <v>6</v>
      </c>
      <c r="F27" s="11">
        <v>13.34</v>
      </c>
      <c r="G27" s="11">
        <v>2.19</v>
      </c>
      <c r="H27" s="11">
        <f t="shared" si="5"/>
        <v>16.416791604197901</v>
      </c>
      <c r="I27" s="11">
        <v>11.16</v>
      </c>
      <c r="J27" s="5">
        <v>6.08</v>
      </c>
      <c r="K27" s="11">
        <f t="shared" si="6"/>
        <v>45.57721139430285</v>
      </c>
      <c r="L27" s="34">
        <f t="shared" si="8"/>
        <v>38.005997001499253</v>
      </c>
      <c r="M27" s="28">
        <f t="shared" si="3"/>
        <v>54.480286738351261</v>
      </c>
      <c r="N27" s="5">
        <f t="shared" si="7"/>
        <v>45.519713261648747</v>
      </c>
    </row>
    <row r="28" spans="1:20">
      <c r="A28" s="81"/>
      <c r="B28" s="8" t="s">
        <v>19</v>
      </c>
      <c r="C28" s="4">
        <v>1</v>
      </c>
      <c r="D28" s="16">
        <v>38610</v>
      </c>
      <c r="E28" s="9">
        <v>9</v>
      </c>
      <c r="F28" s="11">
        <v>7.56</v>
      </c>
      <c r="G28" s="11">
        <v>0</v>
      </c>
      <c r="H28" s="11">
        <f t="shared" si="5"/>
        <v>0</v>
      </c>
      <c r="I28" s="11">
        <v>7.56</v>
      </c>
      <c r="J28" s="5">
        <v>0</v>
      </c>
      <c r="K28" s="11">
        <f t="shared" si="6"/>
        <v>0</v>
      </c>
      <c r="L28" s="34">
        <f t="shared" si="8"/>
        <v>100</v>
      </c>
      <c r="M28" s="28">
        <f t="shared" si="3"/>
        <v>0</v>
      </c>
      <c r="N28" s="5">
        <f t="shared" si="7"/>
        <v>100</v>
      </c>
    </row>
    <row r="29" spans="1:20">
      <c r="A29" s="81"/>
      <c r="B29" s="8" t="s">
        <v>19</v>
      </c>
      <c r="C29" s="4" t="s">
        <v>12</v>
      </c>
      <c r="D29" s="16">
        <v>38621</v>
      </c>
      <c r="E29" s="9">
        <v>12</v>
      </c>
      <c r="F29" s="11">
        <v>9.1300000000000008</v>
      </c>
      <c r="G29" s="11">
        <v>0.86</v>
      </c>
      <c r="H29" s="11">
        <f t="shared" si="5"/>
        <v>9.4194961664841177</v>
      </c>
      <c r="I29" s="11">
        <v>8.2799999999999994</v>
      </c>
      <c r="J29" s="5">
        <v>1.4350000000000001</v>
      </c>
      <c r="K29" s="11">
        <f t="shared" si="6"/>
        <v>15.717415115005474</v>
      </c>
      <c r="L29" s="34">
        <f t="shared" si="8"/>
        <v>74.863088718510411</v>
      </c>
      <c r="M29" s="28">
        <f t="shared" si="3"/>
        <v>17.330917874396139</v>
      </c>
      <c r="N29" s="5">
        <f t="shared" si="7"/>
        <v>82.66908212560385</v>
      </c>
    </row>
    <row r="30" spans="1:20">
      <c r="A30" s="81"/>
      <c r="B30" s="8" t="s">
        <v>20</v>
      </c>
      <c r="C30" s="4" t="s">
        <v>12</v>
      </c>
      <c r="D30" s="16">
        <v>38505</v>
      </c>
      <c r="E30" s="9">
        <v>3</v>
      </c>
      <c r="F30" s="11">
        <v>4.9800000000000004</v>
      </c>
      <c r="G30" s="11">
        <v>0.38</v>
      </c>
      <c r="H30" s="11">
        <f t="shared" si="5"/>
        <v>7.6305220883534126</v>
      </c>
      <c r="I30" s="11">
        <v>4.59</v>
      </c>
      <c r="J30" s="5">
        <v>0</v>
      </c>
      <c r="K30" s="11">
        <f t="shared" si="6"/>
        <v>0</v>
      </c>
      <c r="L30" s="34">
        <f t="shared" si="8"/>
        <v>92.369477911646584</v>
      </c>
      <c r="M30" s="28">
        <f t="shared" si="3"/>
        <v>0</v>
      </c>
      <c r="N30" s="5">
        <f t="shared" si="7"/>
        <v>100</v>
      </c>
    </row>
    <row r="31" spans="1:20">
      <c r="A31" s="81"/>
      <c r="B31" s="8" t="s">
        <v>20</v>
      </c>
      <c r="C31" s="4" t="s">
        <v>12</v>
      </c>
      <c r="D31" s="16">
        <v>38523</v>
      </c>
      <c r="E31" s="9">
        <v>5</v>
      </c>
      <c r="F31" s="11">
        <v>7.98</v>
      </c>
      <c r="G31" s="11">
        <v>0.51</v>
      </c>
      <c r="H31" s="11">
        <f t="shared" si="5"/>
        <v>6.3909774436090219</v>
      </c>
      <c r="I31" s="11">
        <v>7.5</v>
      </c>
      <c r="J31" s="5">
        <v>1.21</v>
      </c>
      <c r="K31" s="11">
        <f t="shared" si="6"/>
        <v>15.162907268170425</v>
      </c>
      <c r="L31" s="34">
        <f t="shared" si="8"/>
        <v>78.446115288220568</v>
      </c>
      <c r="M31" s="28">
        <f t="shared" si="3"/>
        <v>16.133333333333333</v>
      </c>
      <c r="N31" s="5">
        <f t="shared" si="7"/>
        <v>83.866666666666674</v>
      </c>
    </row>
    <row r="32" spans="1:20">
      <c r="A32" s="81"/>
      <c r="B32" s="8" t="s">
        <v>20</v>
      </c>
      <c r="C32" s="4" t="s">
        <v>12</v>
      </c>
      <c r="D32" s="16">
        <v>38553</v>
      </c>
      <c r="E32" s="9">
        <v>3</v>
      </c>
      <c r="F32" s="11">
        <v>4.5</v>
      </c>
      <c r="G32" s="11">
        <v>0.26</v>
      </c>
      <c r="H32" s="11">
        <f t="shared" si="5"/>
        <v>5.7777777777777777</v>
      </c>
      <c r="I32" s="11">
        <v>4.2300000000000004</v>
      </c>
      <c r="J32" s="5">
        <v>0</v>
      </c>
      <c r="K32" s="11">
        <f t="shared" si="6"/>
        <v>0</v>
      </c>
      <c r="L32" s="34">
        <f t="shared" si="8"/>
        <v>94.222222222222229</v>
      </c>
      <c r="M32" s="28">
        <f t="shared" si="3"/>
        <v>0</v>
      </c>
      <c r="N32" s="5">
        <f t="shared" si="7"/>
        <v>100</v>
      </c>
    </row>
    <row r="33" spans="1:14">
      <c r="A33" s="81"/>
      <c r="B33" s="8" t="s">
        <v>20</v>
      </c>
      <c r="C33" s="4" t="s">
        <v>12</v>
      </c>
      <c r="D33" s="16">
        <v>38595</v>
      </c>
      <c r="E33" s="9">
        <v>3</v>
      </c>
      <c r="F33" s="11">
        <v>4.1500000000000004</v>
      </c>
      <c r="G33" s="11">
        <v>0.27</v>
      </c>
      <c r="H33" s="11">
        <f t="shared" si="5"/>
        <v>6.5060240963855414</v>
      </c>
      <c r="I33" s="11">
        <v>3.9</v>
      </c>
      <c r="J33" s="5">
        <v>0</v>
      </c>
      <c r="K33" s="11">
        <f t="shared" si="6"/>
        <v>0</v>
      </c>
      <c r="L33" s="34">
        <f t="shared" si="8"/>
        <v>93.493975903614469</v>
      </c>
      <c r="M33" s="28">
        <f t="shared" si="3"/>
        <v>0</v>
      </c>
      <c r="N33" s="5">
        <f t="shared" si="7"/>
        <v>100</v>
      </c>
    </row>
    <row r="34" spans="1:14">
      <c r="A34" s="81"/>
      <c r="B34" s="8" t="s">
        <v>20</v>
      </c>
      <c r="C34" s="4">
        <v>2</v>
      </c>
      <c r="D34" s="16">
        <v>38606</v>
      </c>
      <c r="E34" s="9">
        <v>2</v>
      </c>
      <c r="F34" s="11">
        <v>4.18</v>
      </c>
      <c r="G34" s="11">
        <v>0.06</v>
      </c>
      <c r="H34" s="11">
        <f t="shared" si="5"/>
        <v>1.4354066985645935</v>
      </c>
      <c r="I34" s="11">
        <v>4.12</v>
      </c>
      <c r="J34" s="5">
        <v>0.74</v>
      </c>
      <c r="K34" s="11">
        <f t="shared" si="6"/>
        <v>17.703349282296653</v>
      </c>
      <c r="L34" s="34">
        <f t="shared" si="8"/>
        <v>80.861244019138766</v>
      </c>
      <c r="M34" s="28">
        <f t="shared" si="3"/>
        <v>17.961165048543691</v>
      </c>
      <c r="N34" s="5">
        <f t="shared" si="7"/>
        <v>82.038834951456309</v>
      </c>
    </row>
    <row r="35" spans="1:14">
      <c r="A35" s="81"/>
      <c r="B35" s="8" t="s">
        <v>10</v>
      </c>
      <c r="C35" s="4" t="s">
        <v>11</v>
      </c>
      <c r="D35" s="16">
        <v>38496</v>
      </c>
      <c r="E35" s="9">
        <v>6</v>
      </c>
      <c r="F35" s="11">
        <v>9.56</v>
      </c>
      <c r="G35" s="11">
        <v>0.98</v>
      </c>
      <c r="H35" s="11">
        <f t="shared" si="5"/>
        <v>10.251046025104602</v>
      </c>
      <c r="I35" s="11">
        <v>8.58</v>
      </c>
      <c r="J35" s="5">
        <v>0</v>
      </c>
      <c r="K35" s="11">
        <f t="shared" si="6"/>
        <v>0</v>
      </c>
      <c r="L35" s="34">
        <f t="shared" si="8"/>
        <v>89.748953974895386</v>
      </c>
      <c r="M35" s="28">
        <f t="shared" si="3"/>
        <v>0</v>
      </c>
      <c r="N35" s="5">
        <f t="shared" si="7"/>
        <v>100</v>
      </c>
    </row>
    <row r="36" spans="1:14">
      <c r="A36" s="81"/>
      <c r="B36" s="8" t="s">
        <v>10</v>
      </c>
      <c r="C36" s="4" t="s">
        <v>11</v>
      </c>
      <c r="D36" s="16">
        <v>38524</v>
      </c>
      <c r="E36" s="9">
        <v>5</v>
      </c>
      <c r="F36" s="11">
        <v>6.57</v>
      </c>
      <c r="G36" s="11">
        <v>0.39</v>
      </c>
      <c r="H36" s="11">
        <f t="shared" si="5"/>
        <v>5.93607305936073</v>
      </c>
      <c r="I36" s="11">
        <v>6.2</v>
      </c>
      <c r="J36" s="5">
        <v>1.0375000000000001</v>
      </c>
      <c r="K36" s="11">
        <f t="shared" si="6"/>
        <v>15.791476407914766</v>
      </c>
      <c r="L36" s="34">
        <f t="shared" si="8"/>
        <v>78.272450532724505</v>
      </c>
      <c r="M36" s="28">
        <f t="shared" si="3"/>
        <v>16.733870967741936</v>
      </c>
      <c r="N36" s="5">
        <f t="shared" si="7"/>
        <v>83.26612903225805</v>
      </c>
    </row>
    <row r="37" spans="1:14">
      <c r="A37" s="81"/>
      <c r="B37" s="8" t="s">
        <v>10</v>
      </c>
      <c r="C37" s="4" t="s">
        <v>12</v>
      </c>
      <c r="D37" s="16">
        <v>38572</v>
      </c>
      <c r="E37" s="9">
        <v>3</v>
      </c>
      <c r="F37" s="11">
        <v>5.0999999999999996</v>
      </c>
      <c r="G37" s="11">
        <v>0.31</v>
      </c>
      <c r="H37" s="11">
        <f t="shared" si="5"/>
        <v>6.0784313725490202</v>
      </c>
      <c r="I37" s="11">
        <v>4.8</v>
      </c>
      <c r="J37" s="5">
        <v>0</v>
      </c>
      <c r="K37" s="11">
        <f t="shared" si="6"/>
        <v>0</v>
      </c>
      <c r="L37" s="34">
        <f t="shared" si="8"/>
        <v>93.921568627450981</v>
      </c>
      <c r="M37" s="28">
        <f t="shared" si="3"/>
        <v>0</v>
      </c>
      <c r="N37" s="5">
        <f t="shared" si="7"/>
        <v>100</v>
      </c>
    </row>
    <row r="38" spans="1:14">
      <c r="A38" s="81"/>
      <c r="B38" s="8" t="s">
        <v>10</v>
      </c>
      <c r="C38" s="4" t="s">
        <v>13</v>
      </c>
      <c r="D38" s="16">
        <v>38587</v>
      </c>
      <c r="E38" s="9">
        <v>3</v>
      </c>
      <c r="F38" s="11">
        <v>5.0599999999999996</v>
      </c>
      <c r="G38" s="11">
        <v>0.33</v>
      </c>
      <c r="H38" s="11">
        <f t="shared" si="5"/>
        <v>6.5217391304347831</v>
      </c>
      <c r="I38" s="11">
        <v>4.74</v>
      </c>
      <c r="J38" s="5">
        <v>0</v>
      </c>
      <c r="K38" s="11">
        <f t="shared" si="6"/>
        <v>0</v>
      </c>
      <c r="L38" s="34">
        <f t="shared" si="8"/>
        <v>93.478260869565219</v>
      </c>
      <c r="M38" s="28">
        <f t="shared" si="3"/>
        <v>0</v>
      </c>
      <c r="N38" s="5">
        <f t="shared" si="7"/>
        <v>100</v>
      </c>
    </row>
    <row r="39" spans="1:14">
      <c r="A39" s="81"/>
      <c r="B39" s="8" t="s">
        <v>10</v>
      </c>
      <c r="C39" s="4" t="s">
        <v>12</v>
      </c>
      <c r="D39" s="16">
        <v>38599</v>
      </c>
      <c r="E39" s="9">
        <v>3</v>
      </c>
      <c r="F39" s="11">
        <v>4.47</v>
      </c>
      <c r="G39" s="11">
        <v>0.09</v>
      </c>
      <c r="H39" s="11">
        <f t="shared" si="5"/>
        <v>2.0134228187919465</v>
      </c>
      <c r="I39" s="11">
        <v>4.38</v>
      </c>
      <c r="J39" s="5">
        <v>0</v>
      </c>
      <c r="K39" s="11">
        <f t="shared" si="6"/>
        <v>0</v>
      </c>
      <c r="L39" s="34">
        <f t="shared" si="8"/>
        <v>97.986577181208062</v>
      </c>
      <c r="M39" s="28">
        <f t="shared" si="3"/>
        <v>0</v>
      </c>
      <c r="N39" s="5">
        <f t="shared" si="7"/>
        <v>100</v>
      </c>
    </row>
    <row r="40" spans="1:14">
      <c r="A40" s="81"/>
      <c r="B40" s="8" t="s">
        <v>10</v>
      </c>
      <c r="C40" s="4" t="s">
        <v>13</v>
      </c>
      <c r="D40" s="16">
        <v>38609</v>
      </c>
      <c r="E40" s="9">
        <v>3</v>
      </c>
      <c r="F40" s="11">
        <v>4.0599999999999996</v>
      </c>
      <c r="G40" s="11">
        <v>0.01</v>
      </c>
      <c r="H40" s="11">
        <f t="shared" si="5"/>
        <v>0.24630541871921185</v>
      </c>
      <c r="I40" s="11">
        <v>4.05</v>
      </c>
      <c r="J40" s="5">
        <v>0</v>
      </c>
      <c r="K40" s="11">
        <f t="shared" si="6"/>
        <v>0</v>
      </c>
      <c r="L40" s="34">
        <f t="shared" si="8"/>
        <v>99.753694581280797</v>
      </c>
      <c r="M40" s="28">
        <f t="shared" si="3"/>
        <v>0</v>
      </c>
      <c r="N40" s="5">
        <f t="shared" si="7"/>
        <v>100</v>
      </c>
    </row>
    <row r="41" spans="1:14">
      <c r="A41" s="81"/>
      <c r="B41" s="8" t="s">
        <v>10</v>
      </c>
      <c r="C41" s="4" t="s">
        <v>12</v>
      </c>
      <c r="D41" s="16">
        <v>38621</v>
      </c>
      <c r="E41" s="9">
        <v>3</v>
      </c>
      <c r="F41" s="11">
        <v>3.73</v>
      </c>
      <c r="G41" s="11">
        <v>0.04</v>
      </c>
      <c r="H41" s="11">
        <f t="shared" si="5"/>
        <v>1.0723860589812333</v>
      </c>
      <c r="I41" s="11">
        <v>3.69</v>
      </c>
      <c r="J41" s="5">
        <v>0</v>
      </c>
      <c r="K41" s="11">
        <f t="shared" si="6"/>
        <v>0</v>
      </c>
      <c r="L41" s="34">
        <f t="shared" si="8"/>
        <v>98.927613941018762</v>
      </c>
      <c r="M41" s="28">
        <f t="shared" si="3"/>
        <v>0</v>
      </c>
      <c r="N41" s="5">
        <f t="shared" si="7"/>
        <v>100</v>
      </c>
    </row>
    <row r="42" spans="1:14">
      <c r="A42" s="81"/>
      <c r="B42" s="8" t="s">
        <v>10</v>
      </c>
      <c r="C42" s="4" t="s">
        <v>13</v>
      </c>
      <c r="D42" s="16">
        <v>38631</v>
      </c>
      <c r="E42" s="9">
        <v>2</v>
      </c>
      <c r="F42" s="11">
        <v>4.0199999999999996</v>
      </c>
      <c r="G42" s="11">
        <v>7.0000000000000007E-2</v>
      </c>
      <c r="H42" s="11">
        <f t="shared" si="5"/>
        <v>1.741293532338309</v>
      </c>
      <c r="I42" s="11">
        <v>3.94</v>
      </c>
      <c r="J42" s="5">
        <v>0</v>
      </c>
      <c r="K42" s="11">
        <f t="shared" si="6"/>
        <v>0</v>
      </c>
      <c r="L42" s="34">
        <f t="shared" si="8"/>
        <v>98.258706467661696</v>
      </c>
      <c r="M42" s="28">
        <f t="shared" si="3"/>
        <v>0</v>
      </c>
      <c r="N42" s="5">
        <f t="shared" si="7"/>
        <v>100</v>
      </c>
    </row>
    <row r="43" spans="1:14">
      <c r="A43" s="81"/>
      <c r="B43" s="8" t="s">
        <v>21</v>
      </c>
      <c r="C43" s="4">
        <v>1</v>
      </c>
      <c r="D43" s="16">
        <v>38501</v>
      </c>
      <c r="E43" s="9">
        <v>5</v>
      </c>
      <c r="F43" s="11">
        <v>9.58</v>
      </c>
      <c r="G43" s="11">
        <v>0.98</v>
      </c>
      <c r="H43" s="11">
        <f t="shared" si="5"/>
        <v>10.22964509394572</v>
      </c>
      <c r="I43" s="11">
        <v>8.6</v>
      </c>
      <c r="J43" s="5">
        <v>1.75</v>
      </c>
      <c r="K43" s="11">
        <f t="shared" si="6"/>
        <v>18.26722338204593</v>
      </c>
      <c r="L43" s="34">
        <f t="shared" si="8"/>
        <v>71.503131524008353</v>
      </c>
      <c r="M43" s="28">
        <f t="shared" si="3"/>
        <v>20.348837209302324</v>
      </c>
      <c r="N43" s="5">
        <f t="shared" si="7"/>
        <v>79.651162790697668</v>
      </c>
    </row>
    <row r="44" spans="1:14">
      <c r="A44" s="81"/>
      <c r="B44" s="8" t="s">
        <v>21</v>
      </c>
      <c r="C44" s="4">
        <v>1</v>
      </c>
      <c r="D44" s="16">
        <v>38536</v>
      </c>
      <c r="E44" s="9">
        <v>4</v>
      </c>
      <c r="F44" s="11">
        <v>6.42</v>
      </c>
      <c r="G44" s="11">
        <v>0.27</v>
      </c>
      <c r="H44" s="11">
        <f t="shared" si="5"/>
        <v>4.2056074766355138</v>
      </c>
      <c r="I44" s="11">
        <v>6.16</v>
      </c>
      <c r="J44" s="5">
        <v>2.1800000000000002</v>
      </c>
      <c r="K44" s="11">
        <f t="shared" si="6"/>
        <v>33.956386292834893</v>
      </c>
      <c r="L44" s="34">
        <f t="shared" si="8"/>
        <v>61.838006230529594</v>
      </c>
      <c r="M44" s="28">
        <f t="shared" si="3"/>
        <v>35.389610389610397</v>
      </c>
      <c r="N44" s="5">
        <f t="shared" si="7"/>
        <v>64.610389610389603</v>
      </c>
    </row>
    <row r="45" spans="1:14">
      <c r="A45" s="81"/>
      <c r="B45" s="8" t="s">
        <v>21</v>
      </c>
      <c r="C45" s="4">
        <v>1</v>
      </c>
      <c r="D45" s="16">
        <v>38545</v>
      </c>
      <c r="E45" s="9">
        <v>4</v>
      </c>
      <c r="F45" s="11">
        <v>5.87</v>
      </c>
      <c r="G45" s="11">
        <v>0.45</v>
      </c>
      <c r="H45" s="11">
        <f t="shared" si="5"/>
        <v>7.6660988074957412</v>
      </c>
      <c r="I45" s="11">
        <v>5.4</v>
      </c>
      <c r="J45" s="5">
        <v>3.07</v>
      </c>
      <c r="K45" s="11">
        <f t="shared" si="6"/>
        <v>52.299829642248724</v>
      </c>
      <c r="L45" s="34">
        <f t="shared" si="8"/>
        <v>40.034071550255533</v>
      </c>
      <c r="M45" s="28">
        <f t="shared" si="3"/>
        <v>56.851851851851841</v>
      </c>
      <c r="N45" s="5">
        <f t="shared" si="7"/>
        <v>43.148148148148152</v>
      </c>
    </row>
    <row r="46" spans="1:14">
      <c r="A46" s="81"/>
      <c r="B46" s="8" t="s">
        <v>21</v>
      </c>
      <c r="C46" s="4">
        <v>1</v>
      </c>
      <c r="D46" s="16">
        <v>38555</v>
      </c>
      <c r="E46" s="9">
        <v>4</v>
      </c>
      <c r="F46" s="11">
        <v>5.96</v>
      </c>
      <c r="G46" s="11">
        <v>0.24</v>
      </c>
      <c r="H46" s="11">
        <f t="shared" si="5"/>
        <v>4.026845637583893</v>
      </c>
      <c r="I46" s="11">
        <v>5.72</v>
      </c>
      <c r="J46" s="5">
        <v>2.69</v>
      </c>
      <c r="K46" s="11">
        <f t="shared" si="6"/>
        <v>45.134228187919462</v>
      </c>
      <c r="L46" s="34">
        <f t="shared" si="8"/>
        <v>50.838926174496642</v>
      </c>
      <c r="M46" s="28">
        <f t="shared" si="3"/>
        <v>47.027972027972034</v>
      </c>
      <c r="N46" s="5">
        <f t="shared" si="7"/>
        <v>52.972027972027966</v>
      </c>
    </row>
    <row r="47" spans="1:14">
      <c r="A47" s="81"/>
      <c r="B47" s="8" t="s">
        <v>21</v>
      </c>
      <c r="C47" s="4">
        <v>1</v>
      </c>
      <c r="D47" s="16">
        <v>38565</v>
      </c>
      <c r="E47" s="9">
        <v>4</v>
      </c>
      <c r="F47" s="11">
        <v>6</v>
      </c>
      <c r="G47" s="11">
        <v>0.39</v>
      </c>
      <c r="H47" s="11">
        <f t="shared" si="5"/>
        <v>6.5</v>
      </c>
      <c r="I47" s="11">
        <v>5.6</v>
      </c>
      <c r="J47" s="5">
        <v>2.71</v>
      </c>
      <c r="K47" s="11">
        <f t="shared" si="6"/>
        <v>45.166666666666664</v>
      </c>
      <c r="L47" s="34">
        <f t="shared" si="8"/>
        <v>48.333333333333343</v>
      </c>
      <c r="M47" s="28">
        <f t="shared" si="3"/>
        <v>48.392857142857146</v>
      </c>
      <c r="N47" s="5">
        <f t="shared" si="7"/>
        <v>51.607142857142854</v>
      </c>
    </row>
    <row r="48" spans="1:14">
      <c r="A48" s="81"/>
      <c r="B48" s="8" t="s">
        <v>21</v>
      </c>
      <c r="C48" s="4">
        <v>1</v>
      </c>
      <c r="D48" s="16">
        <v>38579</v>
      </c>
      <c r="E48" s="9">
        <v>3</v>
      </c>
      <c r="F48" s="11">
        <v>4.21</v>
      </c>
      <c r="G48" s="11">
        <v>0.28000000000000003</v>
      </c>
      <c r="H48" s="11">
        <f t="shared" si="5"/>
        <v>6.6508313539192407</v>
      </c>
      <c r="I48" s="11">
        <v>3.93</v>
      </c>
      <c r="J48" s="5">
        <v>1.7</v>
      </c>
      <c r="K48" s="11">
        <f t="shared" si="6"/>
        <v>40.380047505938244</v>
      </c>
      <c r="L48" s="34">
        <f t="shared" si="8"/>
        <v>52.969121140142505</v>
      </c>
      <c r="M48" s="28">
        <f t="shared" si="3"/>
        <v>43.256997455470739</v>
      </c>
      <c r="N48" s="5">
        <f t="shared" si="7"/>
        <v>56.743002544529276</v>
      </c>
    </row>
    <row r="49" spans="1:14">
      <c r="A49" s="81"/>
      <c r="B49" s="8" t="s">
        <v>21</v>
      </c>
      <c r="C49" s="4">
        <v>1</v>
      </c>
      <c r="D49" s="16">
        <v>38593</v>
      </c>
      <c r="E49" s="9">
        <v>3</v>
      </c>
      <c r="F49" s="11">
        <v>3.96</v>
      </c>
      <c r="G49" s="11">
        <v>0.14000000000000001</v>
      </c>
      <c r="H49" s="11">
        <f t="shared" si="5"/>
        <v>3.5353535353535359</v>
      </c>
      <c r="I49" s="11">
        <v>3.81</v>
      </c>
      <c r="J49" s="5">
        <v>0.8</v>
      </c>
      <c r="K49" s="11">
        <f t="shared" si="6"/>
        <v>20.202020202020201</v>
      </c>
      <c r="L49" s="34">
        <f t="shared" si="8"/>
        <v>76.262626262626256</v>
      </c>
      <c r="M49" s="28">
        <f t="shared" si="3"/>
        <v>20.99737532808399</v>
      </c>
      <c r="N49" s="5">
        <f t="shared" si="7"/>
        <v>79.002624671915996</v>
      </c>
    </row>
    <row r="50" spans="1:14">
      <c r="A50" s="81"/>
      <c r="B50" s="8" t="s">
        <v>22</v>
      </c>
      <c r="C50" s="4">
        <v>1</v>
      </c>
      <c r="D50" s="16">
        <v>38490</v>
      </c>
      <c r="E50" s="9">
        <v>5</v>
      </c>
      <c r="F50" s="11">
        <v>10.44</v>
      </c>
      <c r="G50" s="11">
        <v>2.3199999999999998</v>
      </c>
      <c r="H50" s="11">
        <f t="shared" si="5"/>
        <v>22.222222222222221</v>
      </c>
      <c r="I50" s="11">
        <v>8.1</v>
      </c>
      <c r="J50" s="5">
        <v>0.79</v>
      </c>
      <c r="K50" s="11">
        <f t="shared" si="6"/>
        <v>7.5670498084291191</v>
      </c>
      <c r="L50" s="34">
        <f t="shared" si="8"/>
        <v>70.210727969348653</v>
      </c>
      <c r="M50" s="28">
        <f t="shared" si="3"/>
        <v>9.7530864197530871</v>
      </c>
      <c r="N50" s="5">
        <f t="shared" si="7"/>
        <v>90.246913580246911</v>
      </c>
    </row>
    <row r="51" spans="1:14">
      <c r="A51" s="81"/>
      <c r="B51" s="8" t="s">
        <v>22</v>
      </c>
      <c r="C51" s="4">
        <v>1</v>
      </c>
      <c r="D51" s="16">
        <v>38533</v>
      </c>
      <c r="E51" s="9">
        <v>3</v>
      </c>
      <c r="F51" s="11">
        <v>7.93</v>
      </c>
      <c r="G51" s="11">
        <v>0.95</v>
      </c>
      <c r="H51" s="11">
        <f t="shared" si="5"/>
        <v>11.979823455233293</v>
      </c>
      <c r="I51" s="11">
        <v>6.99</v>
      </c>
      <c r="J51" s="5">
        <v>0.53</v>
      </c>
      <c r="K51" s="11">
        <f t="shared" si="6"/>
        <v>6.6834804539722574</v>
      </c>
      <c r="L51" s="34">
        <f t="shared" si="8"/>
        <v>81.336696090794433</v>
      </c>
      <c r="M51" s="28">
        <f t="shared" si="3"/>
        <v>7.5822603719599426</v>
      </c>
      <c r="N51" s="5">
        <f t="shared" si="7"/>
        <v>92.417739628040053</v>
      </c>
    </row>
    <row r="52" spans="1:14">
      <c r="A52" s="81"/>
      <c r="B52" s="8" t="s">
        <v>22</v>
      </c>
      <c r="C52" s="4">
        <v>1</v>
      </c>
      <c r="D52" s="16">
        <v>38622</v>
      </c>
      <c r="E52" s="9">
        <v>3</v>
      </c>
      <c r="F52" s="11">
        <v>5.01</v>
      </c>
      <c r="G52" s="11">
        <v>0.91</v>
      </c>
      <c r="H52" s="11">
        <f t="shared" si="5"/>
        <v>18.163672654690618</v>
      </c>
      <c r="I52" s="11">
        <v>4.1100000000000003</v>
      </c>
      <c r="J52" s="5">
        <v>0</v>
      </c>
      <c r="K52" s="11">
        <f t="shared" si="6"/>
        <v>0</v>
      </c>
      <c r="L52" s="34">
        <f t="shared" si="8"/>
        <v>81.836327345309371</v>
      </c>
      <c r="M52" s="28">
        <f t="shared" si="3"/>
        <v>0</v>
      </c>
      <c r="N52" s="5">
        <f t="shared" si="7"/>
        <v>100</v>
      </c>
    </row>
    <row r="53" spans="1:14">
      <c r="A53" s="81"/>
      <c r="B53" s="8" t="s">
        <v>23</v>
      </c>
      <c r="C53" s="4">
        <v>1</v>
      </c>
      <c r="D53" s="16">
        <v>38518</v>
      </c>
      <c r="E53" s="9">
        <v>3</v>
      </c>
      <c r="F53" s="11">
        <v>7.99</v>
      </c>
      <c r="G53" s="11">
        <v>1.91</v>
      </c>
      <c r="H53" s="11">
        <f t="shared" si="5"/>
        <v>23.90488110137672</v>
      </c>
      <c r="I53" s="11">
        <v>6.09</v>
      </c>
      <c r="J53" s="5">
        <v>2.65</v>
      </c>
      <c r="K53" s="11">
        <f t="shared" si="6"/>
        <v>33.166458072590736</v>
      </c>
      <c r="L53" s="34">
        <f t="shared" si="8"/>
        <v>42.928660826032541</v>
      </c>
      <c r="M53" s="28">
        <f t="shared" si="3"/>
        <v>43.51395730706075</v>
      </c>
      <c r="N53" s="5">
        <f t="shared" si="7"/>
        <v>56.486042692939243</v>
      </c>
    </row>
    <row r="54" spans="1:14">
      <c r="A54" s="81"/>
      <c r="B54" s="8" t="s">
        <v>23</v>
      </c>
      <c r="C54" s="4">
        <v>1</v>
      </c>
      <c r="D54" s="16">
        <v>38549</v>
      </c>
      <c r="E54" s="9">
        <v>3</v>
      </c>
      <c r="F54" s="11">
        <v>8.5399999999999991</v>
      </c>
      <c r="G54" s="11">
        <v>1.93</v>
      </c>
      <c r="H54" s="11">
        <f t="shared" si="5"/>
        <v>22.599531615925059</v>
      </c>
      <c r="I54" s="11">
        <v>6.6</v>
      </c>
      <c r="J54" s="5">
        <v>0.22</v>
      </c>
      <c r="K54" s="11">
        <f t="shared" si="6"/>
        <v>2.5761124121779861</v>
      </c>
      <c r="L54" s="34">
        <f t="shared" si="8"/>
        <v>74.824355971896964</v>
      </c>
      <c r="M54" s="28">
        <f t="shared" si="3"/>
        <v>3.3333333333333335</v>
      </c>
      <c r="N54" s="5">
        <f t="shared" si="7"/>
        <v>96.666666666666671</v>
      </c>
    </row>
    <row r="55" spans="1:14">
      <c r="A55" s="81"/>
      <c r="B55" s="8" t="s">
        <v>23</v>
      </c>
      <c r="C55" s="4">
        <v>1</v>
      </c>
      <c r="D55" s="16">
        <v>38607</v>
      </c>
      <c r="E55" s="9">
        <v>7</v>
      </c>
      <c r="F55" s="11">
        <v>5.23</v>
      </c>
      <c r="G55" s="11">
        <v>0.17</v>
      </c>
      <c r="H55" s="11">
        <f t="shared" si="5"/>
        <v>3.2504780114722749</v>
      </c>
      <c r="I55" s="11">
        <v>5.04</v>
      </c>
      <c r="J55" s="5">
        <v>0</v>
      </c>
      <c r="K55" s="11">
        <f t="shared" si="6"/>
        <v>0</v>
      </c>
      <c r="L55" s="34">
        <f t="shared" si="8"/>
        <v>96.749521988527732</v>
      </c>
      <c r="M55" s="28">
        <f t="shared" si="3"/>
        <v>0</v>
      </c>
      <c r="N55" s="5">
        <f t="shared" si="7"/>
        <v>100</v>
      </c>
    </row>
    <row r="56" spans="1:14">
      <c r="A56" s="81"/>
      <c r="B56" s="8" t="s">
        <v>24</v>
      </c>
      <c r="C56" s="4">
        <v>1</v>
      </c>
      <c r="D56" s="16">
        <v>38506</v>
      </c>
      <c r="E56" s="9">
        <v>9</v>
      </c>
      <c r="F56" s="11">
        <v>10.34</v>
      </c>
      <c r="G56" s="11">
        <v>2.73</v>
      </c>
      <c r="H56" s="11">
        <f t="shared" si="5"/>
        <v>26.402321083172147</v>
      </c>
      <c r="I56" s="11">
        <v>7.61</v>
      </c>
      <c r="J56" s="5">
        <v>5.4</v>
      </c>
      <c r="K56" s="11">
        <f t="shared" si="6"/>
        <v>52.224371373307541</v>
      </c>
      <c r="L56" s="34">
        <f t="shared" si="8"/>
        <v>21.373307543520301</v>
      </c>
      <c r="M56" s="28">
        <f t="shared" si="3"/>
        <v>70.959264126149804</v>
      </c>
      <c r="N56" s="5">
        <f t="shared" si="7"/>
        <v>29.040735873850192</v>
      </c>
    </row>
    <row r="57" spans="1:14">
      <c r="A57" s="81"/>
      <c r="B57" s="8" t="s">
        <v>24</v>
      </c>
      <c r="C57" s="4">
        <v>1</v>
      </c>
      <c r="D57" s="16">
        <v>38551</v>
      </c>
      <c r="E57" s="9">
        <v>5</v>
      </c>
      <c r="F57" s="11">
        <v>5.19</v>
      </c>
      <c r="G57" s="11">
        <v>1.17</v>
      </c>
      <c r="H57" s="11">
        <f t="shared" si="5"/>
        <v>22.543352601156069</v>
      </c>
      <c r="I57" s="11">
        <v>4.01</v>
      </c>
      <c r="J57" s="5">
        <v>0</v>
      </c>
      <c r="K57" s="11">
        <f t="shared" si="6"/>
        <v>0</v>
      </c>
      <c r="L57" s="34">
        <f t="shared" si="8"/>
        <v>77.456647398843941</v>
      </c>
      <c r="M57" s="28">
        <f t="shared" si="3"/>
        <v>0</v>
      </c>
      <c r="N57" s="5">
        <f t="shared" si="7"/>
        <v>100</v>
      </c>
    </row>
    <row r="58" spans="1:14">
      <c r="A58" s="81"/>
      <c r="B58" s="8" t="s">
        <v>24</v>
      </c>
      <c r="C58" s="4">
        <v>1</v>
      </c>
      <c r="D58" s="16">
        <v>38560</v>
      </c>
      <c r="E58" s="9">
        <v>4</v>
      </c>
      <c r="F58" s="11">
        <v>4.7699999999999996</v>
      </c>
      <c r="G58" s="11">
        <v>0.75</v>
      </c>
      <c r="H58" s="11">
        <f t="shared" si="5"/>
        <v>15.723270440251573</v>
      </c>
      <c r="I58" s="11">
        <v>4.0199999999999996</v>
      </c>
      <c r="J58" s="5">
        <v>0</v>
      </c>
      <c r="K58" s="11">
        <f t="shared" si="6"/>
        <v>0</v>
      </c>
      <c r="L58" s="34">
        <f t="shared" si="8"/>
        <v>84.276729559748418</v>
      </c>
      <c r="M58" s="28">
        <f t="shared" si="3"/>
        <v>0</v>
      </c>
      <c r="N58" s="5">
        <f t="shared" si="7"/>
        <v>100</v>
      </c>
    </row>
    <row r="59" spans="1:14">
      <c r="A59" s="81"/>
      <c r="B59" s="8" t="s">
        <v>14</v>
      </c>
      <c r="C59" s="4" t="s">
        <v>25</v>
      </c>
      <c r="D59" s="16">
        <v>38524</v>
      </c>
      <c r="E59" s="9">
        <v>5</v>
      </c>
      <c r="F59" s="11">
        <v>6.89</v>
      </c>
      <c r="G59" s="11">
        <v>0.11</v>
      </c>
      <c r="H59" s="11">
        <f t="shared" si="5"/>
        <v>1.5965166908563135</v>
      </c>
      <c r="I59" s="11">
        <v>6.8</v>
      </c>
      <c r="J59" s="5">
        <v>0</v>
      </c>
      <c r="K59" s="11">
        <f t="shared" si="6"/>
        <v>0</v>
      </c>
      <c r="L59" s="34">
        <f t="shared" si="8"/>
        <v>98.403483309143681</v>
      </c>
      <c r="M59" s="28">
        <f t="shared" si="3"/>
        <v>0</v>
      </c>
      <c r="N59" s="5">
        <f t="shared" si="7"/>
        <v>100</v>
      </c>
    </row>
    <row r="60" spans="1:14">
      <c r="A60" s="81"/>
      <c r="B60" s="8" t="s">
        <v>14</v>
      </c>
      <c r="C60" s="4" t="s">
        <v>25</v>
      </c>
      <c r="D60" s="16">
        <v>38536</v>
      </c>
      <c r="E60" s="9">
        <v>4</v>
      </c>
      <c r="F60" s="11">
        <v>4.3499999999999996</v>
      </c>
      <c r="G60" s="11">
        <v>0.04</v>
      </c>
      <c r="H60" s="11">
        <f t="shared" si="5"/>
        <v>0.91954022988505757</v>
      </c>
      <c r="I60" s="11">
        <v>4.32</v>
      </c>
      <c r="J60" s="5">
        <v>0</v>
      </c>
      <c r="K60" s="11">
        <f t="shared" si="6"/>
        <v>0</v>
      </c>
      <c r="L60" s="34">
        <f t="shared" si="8"/>
        <v>99.080459770114942</v>
      </c>
      <c r="M60" s="28">
        <f t="shared" si="3"/>
        <v>0</v>
      </c>
      <c r="N60" s="5">
        <f t="shared" si="7"/>
        <v>100</v>
      </c>
    </row>
    <row r="61" spans="1:14">
      <c r="A61" s="81"/>
      <c r="B61" s="8" t="s">
        <v>14</v>
      </c>
      <c r="C61" s="4">
        <v>1</v>
      </c>
      <c r="D61" s="16">
        <v>38555</v>
      </c>
      <c r="E61" s="9">
        <v>4</v>
      </c>
      <c r="F61" s="11">
        <v>4.54</v>
      </c>
      <c r="G61" s="11">
        <v>0</v>
      </c>
      <c r="H61" s="11">
        <f t="shared" si="5"/>
        <v>0</v>
      </c>
      <c r="I61" s="11">
        <v>4.5599999999999996</v>
      </c>
      <c r="J61" s="5">
        <v>0.49</v>
      </c>
      <c r="K61" s="11">
        <f t="shared" si="6"/>
        <v>10.79295154185022</v>
      </c>
      <c r="L61" s="34">
        <f t="shared" si="8"/>
        <v>89.207048458149785</v>
      </c>
      <c r="M61" s="28">
        <f t="shared" si="3"/>
        <v>10.745614035087719</v>
      </c>
      <c r="N61" s="5">
        <f t="shared" si="7"/>
        <v>89.254385964912274</v>
      </c>
    </row>
    <row r="62" spans="1:14">
      <c r="A62" s="81"/>
      <c r="B62" s="8" t="s">
        <v>14</v>
      </c>
      <c r="C62" s="4" t="s">
        <v>26</v>
      </c>
      <c r="D62" s="16">
        <v>38565</v>
      </c>
      <c r="E62" s="9">
        <v>4</v>
      </c>
      <c r="F62" s="11">
        <v>5.92</v>
      </c>
      <c r="G62" s="11">
        <v>0</v>
      </c>
      <c r="H62" s="11">
        <f t="shared" si="5"/>
        <v>0</v>
      </c>
      <c r="I62" s="11">
        <v>5.92</v>
      </c>
      <c r="J62" s="5">
        <f>(0+0.25)/2</f>
        <v>0.125</v>
      </c>
      <c r="K62" s="11">
        <f t="shared" si="6"/>
        <v>2.1114864864864864</v>
      </c>
      <c r="L62" s="34">
        <f t="shared" si="8"/>
        <v>97.888513513513516</v>
      </c>
      <c r="M62" s="28">
        <f t="shared" si="3"/>
        <v>2.1114864864864864</v>
      </c>
      <c r="N62" s="5">
        <f t="shared" si="7"/>
        <v>97.888513513513516</v>
      </c>
    </row>
    <row r="63" spans="1:14">
      <c r="A63" s="81"/>
      <c r="B63" s="8" t="s">
        <v>14</v>
      </c>
      <c r="C63" s="4" t="s">
        <v>12</v>
      </c>
      <c r="D63" s="16">
        <v>38572</v>
      </c>
      <c r="E63" s="9">
        <v>3</v>
      </c>
      <c r="F63" s="11">
        <v>4.18</v>
      </c>
      <c r="G63" s="11">
        <v>0.01</v>
      </c>
      <c r="H63" s="11">
        <f t="shared" si="5"/>
        <v>0.23923444976076558</v>
      </c>
      <c r="I63" s="11">
        <v>4.17</v>
      </c>
      <c r="J63" s="5">
        <v>0.96499999999999997</v>
      </c>
      <c r="K63" s="11">
        <f t="shared" si="6"/>
        <v>23.086124401913878</v>
      </c>
      <c r="L63" s="34">
        <f t="shared" si="8"/>
        <v>76.674641148325364</v>
      </c>
      <c r="M63" s="28">
        <f t="shared" si="3"/>
        <v>23.141486810551559</v>
      </c>
      <c r="N63" s="5">
        <f t="shared" si="7"/>
        <v>76.858513189448445</v>
      </c>
    </row>
    <row r="64" spans="1:14">
      <c r="A64" s="81"/>
      <c r="B64" s="8" t="s">
        <v>14</v>
      </c>
      <c r="C64" s="4" t="s">
        <v>13</v>
      </c>
      <c r="D64" s="16">
        <v>38579</v>
      </c>
      <c r="E64" s="9">
        <v>3</v>
      </c>
      <c r="F64" s="11">
        <v>4.2699999999999996</v>
      </c>
      <c r="G64" s="11">
        <v>0</v>
      </c>
      <c r="H64" s="11">
        <f t="shared" si="5"/>
        <v>0</v>
      </c>
      <c r="I64" s="11">
        <v>4.2699999999999996</v>
      </c>
      <c r="J64" s="5">
        <v>0</v>
      </c>
      <c r="K64" s="11">
        <f t="shared" si="6"/>
        <v>0</v>
      </c>
      <c r="L64" s="34">
        <f t="shared" si="8"/>
        <v>100</v>
      </c>
      <c r="M64" s="28">
        <f t="shared" si="3"/>
        <v>0</v>
      </c>
      <c r="N64" s="5">
        <f t="shared" si="7"/>
        <v>100</v>
      </c>
    </row>
    <row r="65" spans="1:14">
      <c r="A65" s="81"/>
      <c r="B65" s="8" t="s">
        <v>14</v>
      </c>
      <c r="C65" s="4">
        <v>1</v>
      </c>
      <c r="D65" s="16">
        <v>38587</v>
      </c>
      <c r="E65" s="9">
        <v>1</v>
      </c>
      <c r="F65" s="11">
        <v>2.2400000000000002</v>
      </c>
      <c r="G65" s="11">
        <v>0</v>
      </c>
      <c r="H65" s="11">
        <f t="shared" si="5"/>
        <v>0</v>
      </c>
      <c r="I65" s="11">
        <v>2.2400000000000002</v>
      </c>
      <c r="J65" s="5">
        <v>0.4</v>
      </c>
      <c r="K65" s="11">
        <f t="shared" si="6"/>
        <v>17.857142857142854</v>
      </c>
      <c r="L65" s="34">
        <f t="shared" si="8"/>
        <v>82.142857142857153</v>
      </c>
      <c r="M65" s="28">
        <f t="shared" si="3"/>
        <v>17.857142857142858</v>
      </c>
      <c r="N65" s="5">
        <f t="shared" si="7"/>
        <v>82.142857142857153</v>
      </c>
    </row>
    <row r="66" spans="1:14">
      <c r="A66" s="81"/>
      <c r="B66" s="8" t="s">
        <v>14</v>
      </c>
      <c r="C66" s="4" t="s">
        <v>27</v>
      </c>
      <c r="D66" s="16">
        <v>38599</v>
      </c>
      <c r="E66" s="9">
        <v>3</v>
      </c>
      <c r="F66" s="11">
        <v>3.55</v>
      </c>
      <c r="G66" s="11">
        <v>0</v>
      </c>
      <c r="H66" s="11">
        <f t="shared" si="5"/>
        <v>0</v>
      </c>
      <c r="I66" s="11">
        <v>3.55</v>
      </c>
      <c r="J66" s="5">
        <v>0.22500000000000001</v>
      </c>
      <c r="K66" s="11">
        <f t="shared" si="6"/>
        <v>6.3380281690140849</v>
      </c>
      <c r="L66" s="34">
        <f t="shared" si="8"/>
        <v>93.661971830985919</v>
      </c>
      <c r="M66" s="28">
        <f t="shared" si="3"/>
        <v>6.3380281690140841</v>
      </c>
      <c r="N66" s="5">
        <f t="shared" si="7"/>
        <v>93.661971830985919</v>
      </c>
    </row>
    <row r="67" spans="1:14">
      <c r="A67" s="81"/>
      <c r="B67" s="8" t="s">
        <v>14</v>
      </c>
      <c r="C67" s="4">
        <v>4</v>
      </c>
      <c r="D67" s="16">
        <v>38609</v>
      </c>
      <c r="E67" s="9">
        <v>3</v>
      </c>
      <c r="F67" s="11">
        <v>5.53</v>
      </c>
      <c r="G67" s="11">
        <v>0</v>
      </c>
      <c r="H67" s="11">
        <f t="shared" si="5"/>
        <v>0</v>
      </c>
      <c r="I67" s="11">
        <v>5.53</v>
      </c>
      <c r="J67" s="5">
        <v>1.07</v>
      </c>
      <c r="K67" s="11">
        <f t="shared" si="6"/>
        <v>19.34900542495479</v>
      </c>
      <c r="L67" s="34">
        <f t="shared" si="8"/>
        <v>80.650994575045203</v>
      </c>
      <c r="M67" s="28">
        <f t="shared" si="3"/>
        <v>19.349005424954793</v>
      </c>
      <c r="N67" s="5">
        <f t="shared" si="7"/>
        <v>80.650994575045203</v>
      </c>
    </row>
    <row r="68" spans="1:14">
      <c r="A68" s="81"/>
      <c r="B68" s="8" t="s">
        <v>14</v>
      </c>
      <c r="C68" s="4" t="s">
        <v>12</v>
      </c>
      <c r="D68" s="16">
        <v>38621</v>
      </c>
      <c r="E68" s="9">
        <v>3</v>
      </c>
      <c r="F68" s="11">
        <v>4.7300000000000004</v>
      </c>
      <c r="G68" s="11">
        <v>0</v>
      </c>
      <c r="H68" s="11">
        <f t="shared" si="5"/>
        <v>0</v>
      </c>
      <c r="I68" s="11">
        <v>4.7300000000000004</v>
      </c>
      <c r="J68" s="5">
        <v>1.01</v>
      </c>
      <c r="K68" s="11">
        <f t="shared" si="6"/>
        <v>21.353065539112048</v>
      </c>
      <c r="L68" s="34">
        <f t="shared" si="8"/>
        <v>78.646934460887948</v>
      </c>
      <c r="M68" s="28">
        <f t="shared" ref="M68:M74" si="9">J68/I68*100</f>
        <v>21.353065539112048</v>
      </c>
      <c r="N68" s="5">
        <f t="shared" si="7"/>
        <v>78.646934460887948</v>
      </c>
    </row>
    <row r="69" spans="1:14" ht="15.75" thickBot="1">
      <c r="A69" s="81"/>
      <c r="B69" s="12" t="s">
        <v>14</v>
      </c>
      <c r="C69" s="17">
        <v>3</v>
      </c>
      <c r="D69" s="18">
        <v>38631</v>
      </c>
      <c r="E69" s="13">
        <v>2</v>
      </c>
      <c r="F69" s="14">
        <v>4.2</v>
      </c>
      <c r="G69" s="14">
        <v>0</v>
      </c>
      <c r="H69" s="14">
        <f t="shared" si="5"/>
        <v>0</v>
      </c>
      <c r="I69" s="14">
        <v>4.2</v>
      </c>
      <c r="J69" s="19">
        <v>0.31</v>
      </c>
      <c r="K69" s="14">
        <f t="shared" si="6"/>
        <v>7.3809523809523805</v>
      </c>
      <c r="L69" s="58">
        <f t="shared" si="8"/>
        <v>92.61904761904762</v>
      </c>
      <c r="M69" s="28">
        <f t="shared" si="9"/>
        <v>7.3809523809523814</v>
      </c>
      <c r="N69" s="5">
        <f t="shared" si="7"/>
        <v>92.61904761904762</v>
      </c>
    </row>
    <row r="70" spans="1:14">
      <c r="A70" s="81"/>
      <c r="B70" s="8" t="s">
        <v>15</v>
      </c>
      <c r="C70" s="4" t="s">
        <v>12</v>
      </c>
      <c r="D70" s="16">
        <v>38506</v>
      </c>
      <c r="E70" s="9">
        <v>3</v>
      </c>
      <c r="F70" s="11">
        <v>10.43</v>
      </c>
      <c r="G70" s="11">
        <v>0.69</v>
      </c>
      <c r="H70" s="11">
        <f t="shared" si="5"/>
        <v>6.615532118887824</v>
      </c>
      <c r="I70" s="11">
        <v>9.75</v>
      </c>
      <c r="J70" s="11">
        <v>2.0549999999999997</v>
      </c>
      <c r="K70" s="11">
        <f t="shared" si="6"/>
        <v>19.702780441035472</v>
      </c>
      <c r="L70" s="34">
        <f t="shared" si="8"/>
        <v>73.681687440076701</v>
      </c>
      <c r="M70" s="71">
        <f t="shared" si="9"/>
        <v>21.076923076923073</v>
      </c>
      <c r="N70" s="5">
        <f t="shared" si="7"/>
        <v>78.923076923076934</v>
      </c>
    </row>
    <row r="71" spans="1:14">
      <c r="A71" s="81"/>
      <c r="B71" s="8" t="s">
        <v>15</v>
      </c>
      <c r="C71" s="4" t="s">
        <v>13</v>
      </c>
      <c r="D71" s="16">
        <v>38513</v>
      </c>
      <c r="E71" s="9">
        <v>3</v>
      </c>
      <c r="F71" s="11">
        <v>8.34</v>
      </c>
      <c r="G71" s="11">
        <v>1.96</v>
      </c>
      <c r="H71" s="11">
        <f t="shared" si="5"/>
        <v>23.501199040767386</v>
      </c>
      <c r="I71" s="11">
        <v>6.39</v>
      </c>
      <c r="J71" s="11">
        <v>0.15</v>
      </c>
      <c r="K71" s="11">
        <f t="shared" si="6"/>
        <v>1.7985611510791366</v>
      </c>
      <c r="L71" s="34">
        <f t="shared" si="8"/>
        <v>74.700239808153484</v>
      </c>
      <c r="M71" s="70">
        <f t="shared" si="9"/>
        <v>2.3474178403755865</v>
      </c>
      <c r="N71" s="5">
        <f t="shared" si="7"/>
        <v>97.652582159624416</v>
      </c>
    </row>
    <row r="72" spans="1:14">
      <c r="A72" s="81"/>
      <c r="B72" s="8" t="s">
        <v>15</v>
      </c>
      <c r="C72" s="4">
        <v>4</v>
      </c>
      <c r="D72" s="16">
        <v>38518</v>
      </c>
      <c r="E72" s="9">
        <v>1</v>
      </c>
      <c r="F72" s="11">
        <v>2.46</v>
      </c>
      <c r="G72" s="11">
        <v>0.44</v>
      </c>
      <c r="H72" s="11">
        <f t="shared" si="5"/>
        <v>17.886178861788618</v>
      </c>
      <c r="I72" s="11">
        <v>2.02</v>
      </c>
      <c r="J72" s="11">
        <v>0.68</v>
      </c>
      <c r="K72" s="11">
        <f t="shared" si="6"/>
        <v>27.64227642276423</v>
      </c>
      <c r="L72" s="34">
        <f t="shared" si="8"/>
        <v>54.471544715447152</v>
      </c>
      <c r="M72" s="70">
        <f t="shared" si="9"/>
        <v>33.663366336633665</v>
      </c>
      <c r="N72" s="5">
        <f t="shared" si="7"/>
        <v>66.336633663366328</v>
      </c>
    </row>
    <row r="73" spans="1:14">
      <c r="A73" s="81"/>
      <c r="B73" s="8" t="s">
        <v>15</v>
      </c>
      <c r="C73" s="4" t="s">
        <v>12</v>
      </c>
      <c r="D73" s="16">
        <v>38552</v>
      </c>
      <c r="E73" s="9">
        <v>3</v>
      </c>
      <c r="F73" s="11">
        <v>11.66</v>
      </c>
      <c r="G73" s="11">
        <v>0.67</v>
      </c>
      <c r="H73" s="11">
        <f t="shared" si="5"/>
        <v>5.7461406518010287</v>
      </c>
      <c r="I73" s="11">
        <v>10.98</v>
      </c>
      <c r="J73" s="11">
        <v>3.66</v>
      </c>
      <c r="K73" s="11">
        <f t="shared" si="6"/>
        <v>31.389365351629504</v>
      </c>
      <c r="L73" s="34">
        <f t="shared" si="8"/>
        <v>62.864493996569465</v>
      </c>
      <c r="M73" s="70">
        <f t="shared" si="9"/>
        <v>33.333333333333329</v>
      </c>
      <c r="N73" s="5">
        <f t="shared" si="7"/>
        <v>66.666666666666657</v>
      </c>
    </row>
    <row r="74" spans="1:14">
      <c r="A74" s="81"/>
      <c r="B74" s="8" t="s">
        <v>15</v>
      </c>
      <c r="C74" s="4" t="s">
        <v>13</v>
      </c>
      <c r="D74" s="16">
        <v>38575</v>
      </c>
      <c r="E74" s="9">
        <v>3</v>
      </c>
      <c r="F74" s="11">
        <v>9.3800000000000008</v>
      </c>
      <c r="G74" s="11">
        <v>1.38</v>
      </c>
      <c r="H74" s="11">
        <f t="shared" si="5"/>
        <v>14.712153518123666</v>
      </c>
      <c r="I74" s="11">
        <v>8.01</v>
      </c>
      <c r="J74" s="11">
        <v>0</v>
      </c>
      <c r="K74" s="11">
        <f t="shared" si="6"/>
        <v>0</v>
      </c>
      <c r="L74" s="34">
        <f t="shared" si="8"/>
        <v>85.287846481876329</v>
      </c>
      <c r="M74" s="70">
        <f t="shared" si="9"/>
        <v>0</v>
      </c>
      <c r="N74" s="5">
        <f t="shared" si="7"/>
        <v>100</v>
      </c>
    </row>
    <row r="75" spans="1:14">
      <c r="A75" s="81"/>
      <c r="B75" s="8" t="s">
        <v>28</v>
      </c>
      <c r="C75" s="4" t="s">
        <v>29</v>
      </c>
      <c r="D75" s="16">
        <v>38491</v>
      </c>
      <c r="E75" s="9">
        <v>3</v>
      </c>
      <c r="F75" s="11">
        <v>6.83</v>
      </c>
      <c r="G75" s="11">
        <v>0.47</v>
      </c>
      <c r="H75" s="11">
        <f t="shared" si="5"/>
        <v>6.8814055636896043</v>
      </c>
      <c r="I75" s="11">
        <v>6.36</v>
      </c>
      <c r="J75" s="4">
        <v>1.0899999999999999</v>
      </c>
      <c r="K75" s="11">
        <f t="shared" ref="K75:K77" si="10">100*J75/F75</f>
        <v>15.959004392386527</v>
      </c>
      <c r="L75" s="34">
        <f t="shared" ref="L75:L77" si="11">100*(F75-G75-J75)/F75</f>
        <v>77.15959004392387</v>
      </c>
      <c r="M75" s="70">
        <f t="shared" ref="M75:M77" si="12">J75/I75*100</f>
        <v>17.138364779874209</v>
      </c>
      <c r="N75" s="5">
        <f t="shared" si="7"/>
        <v>82.861635220125791</v>
      </c>
    </row>
    <row r="76" spans="1:14">
      <c r="A76" s="81"/>
      <c r="B76" s="8" t="s">
        <v>28</v>
      </c>
      <c r="C76" s="4" t="s">
        <v>12</v>
      </c>
      <c r="D76" s="16">
        <v>38503</v>
      </c>
      <c r="E76" s="9">
        <v>3</v>
      </c>
      <c r="F76" s="11">
        <v>4.1399999999999997</v>
      </c>
      <c r="G76" s="11">
        <v>0.39</v>
      </c>
      <c r="H76" s="11">
        <f t="shared" si="5"/>
        <v>9.4202898550724647</v>
      </c>
      <c r="I76" s="11">
        <v>3.75</v>
      </c>
      <c r="J76" s="11">
        <v>0</v>
      </c>
      <c r="K76" s="11">
        <f t="shared" si="10"/>
        <v>0</v>
      </c>
      <c r="L76" s="34">
        <f t="shared" si="11"/>
        <v>90.579710144927532</v>
      </c>
      <c r="M76" s="70">
        <f t="shared" si="12"/>
        <v>0</v>
      </c>
      <c r="N76" s="5">
        <f t="shared" si="7"/>
        <v>100</v>
      </c>
    </row>
    <row r="77" spans="1:14">
      <c r="A77" s="81"/>
      <c r="B77" s="8" t="s">
        <v>28</v>
      </c>
      <c r="C77" s="4">
        <v>3</v>
      </c>
      <c r="D77" s="16">
        <v>38508</v>
      </c>
      <c r="E77" s="9">
        <v>1</v>
      </c>
      <c r="F77" s="11">
        <v>2.2400000000000002</v>
      </c>
      <c r="G77" s="11">
        <v>0.23</v>
      </c>
      <c r="H77" s="11">
        <f t="shared" si="5"/>
        <v>10.267857142857142</v>
      </c>
      <c r="I77" s="11">
        <v>2.0099999999999998</v>
      </c>
      <c r="J77" s="11">
        <v>0</v>
      </c>
      <c r="K77" s="11">
        <f t="shared" si="10"/>
        <v>0</v>
      </c>
      <c r="L77" s="34">
        <f t="shared" si="11"/>
        <v>89.732142857142861</v>
      </c>
      <c r="M77" s="70">
        <f t="shared" si="12"/>
        <v>0</v>
      </c>
      <c r="N77" s="5">
        <f t="shared" si="7"/>
        <v>100</v>
      </c>
    </row>
    <row r="78" spans="1:14">
      <c r="A78" s="81"/>
      <c r="B78" s="8" t="s">
        <v>30</v>
      </c>
      <c r="C78" s="4">
        <v>1</v>
      </c>
      <c r="D78" s="16">
        <v>38539</v>
      </c>
      <c r="E78" s="9">
        <v>3</v>
      </c>
      <c r="F78" s="11">
        <v>10.53</v>
      </c>
      <c r="G78" s="11">
        <v>0.03</v>
      </c>
      <c r="H78" s="11">
        <f t="shared" ref="H78:H92" si="13">100*G78/F78</f>
        <v>0.28490028490028491</v>
      </c>
      <c r="I78" s="11">
        <v>10.5</v>
      </c>
      <c r="J78" s="11">
        <v>5.76</v>
      </c>
      <c r="K78" s="11">
        <f>100*J78/F78</f>
        <v>54.700854700854705</v>
      </c>
      <c r="L78" s="34">
        <f>100*(F78-G78-J78)/F78</f>
        <v>45.01424501424502</v>
      </c>
      <c r="M78" s="70">
        <f>J78/I78*100</f>
        <v>54.857142857142861</v>
      </c>
      <c r="N78" s="5">
        <f t="shared" si="7"/>
        <v>45.142857142857146</v>
      </c>
    </row>
    <row r="79" spans="1:14">
      <c r="A79" s="81"/>
      <c r="B79" s="8" t="s">
        <v>30</v>
      </c>
      <c r="C79" s="4">
        <v>2</v>
      </c>
      <c r="D79" s="16">
        <v>38547</v>
      </c>
      <c r="E79" s="9">
        <v>3</v>
      </c>
      <c r="F79" s="11">
        <v>12.96</v>
      </c>
      <c r="G79" s="11">
        <v>0.19</v>
      </c>
      <c r="H79" s="11">
        <f t="shared" si="13"/>
        <v>1.4660493827160492</v>
      </c>
      <c r="I79" s="11">
        <v>12.78</v>
      </c>
      <c r="J79" s="11">
        <v>5.83</v>
      </c>
      <c r="K79" s="11">
        <f t="shared" ref="K79:K81" si="14">100*J79/F79</f>
        <v>44.984567901234563</v>
      </c>
      <c r="L79" s="34">
        <f t="shared" ref="L79:L81" si="15">100*(F79-G79-J79)/F79</f>
        <v>53.549382716049386</v>
      </c>
      <c r="M79" s="70">
        <f t="shared" ref="M79:M81" si="16">J79/I79*100</f>
        <v>45.618153364632242</v>
      </c>
      <c r="N79" s="5">
        <f t="shared" si="7"/>
        <v>54.381846635367758</v>
      </c>
    </row>
    <row r="80" spans="1:14">
      <c r="A80" s="81"/>
      <c r="B80" s="8" t="s">
        <v>30</v>
      </c>
      <c r="C80" s="4">
        <v>1</v>
      </c>
      <c r="D80" s="16">
        <v>38555</v>
      </c>
      <c r="E80" s="9">
        <v>3</v>
      </c>
      <c r="F80" s="11">
        <v>10.85</v>
      </c>
      <c r="G80" s="11">
        <v>0.67</v>
      </c>
      <c r="H80" s="11">
        <f t="shared" si="13"/>
        <v>6.1751152073732722</v>
      </c>
      <c r="I80" s="11">
        <v>10.199999999999999</v>
      </c>
      <c r="J80" s="11">
        <v>5.97</v>
      </c>
      <c r="K80" s="11">
        <f t="shared" si="14"/>
        <v>55.023041474654377</v>
      </c>
      <c r="L80" s="34">
        <f t="shared" si="15"/>
        <v>38.801843317972349</v>
      </c>
      <c r="M80" s="70">
        <f t="shared" si="16"/>
        <v>58.529411764705884</v>
      </c>
      <c r="N80" s="5">
        <f t="shared" si="7"/>
        <v>41.470588235294116</v>
      </c>
    </row>
    <row r="81" spans="1:14">
      <c r="A81" s="81"/>
      <c r="B81" s="8" t="s">
        <v>30</v>
      </c>
      <c r="C81" s="4">
        <v>2</v>
      </c>
      <c r="D81" s="16">
        <v>38562</v>
      </c>
      <c r="E81" s="9">
        <v>3</v>
      </c>
      <c r="F81" s="11">
        <v>11.8</v>
      </c>
      <c r="G81" s="11">
        <v>0.39</v>
      </c>
      <c r="H81" s="11">
        <f t="shared" si="13"/>
        <v>3.3050847457627115</v>
      </c>
      <c r="I81" s="11">
        <v>11.4</v>
      </c>
      <c r="J81" s="11">
        <v>7.81</v>
      </c>
      <c r="K81" s="11">
        <f t="shared" si="14"/>
        <v>66.186440677966104</v>
      </c>
      <c r="L81" s="34">
        <f t="shared" si="15"/>
        <v>30.50847457627119</v>
      </c>
      <c r="M81" s="70">
        <f t="shared" si="16"/>
        <v>68.508771929824547</v>
      </c>
      <c r="N81" s="5">
        <f t="shared" si="7"/>
        <v>31.491228070175442</v>
      </c>
    </row>
    <row r="82" spans="1:14">
      <c r="A82" s="81"/>
      <c r="B82" s="8" t="s">
        <v>31</v>
      </c>
      <c r="C82" s="9" t="s">
        <v>39</v>
      </c>
      <c r="D82" s="20">
        <v>38487</v>
      </c>
      <c r="E82" s="9">
        <v>3</v>
      </c>
      <c r="F82" s="11">
        <v>6.24</v>
      </c>
      <c r="G82" s="11">
        <v>0</v>
      </c>
      <c r="H82" s="11">
        <f t="shared" si="13"/>
        <v>0</v>
      </c>
      <c r="I82" s="11">
        <v>6.42</v>
      </c>
      <c r="J82" s="4">
        <v>0.43000000000000005</v>
      </c>
      <c r="K82" s="21">
        <f t="shared" ref="K82:K92" si="17">100*J82/F82</f>
        <v>6.8910256410256423</v>
      </c>
      <c r="L82" s="34">
        <f t="shared" ref="L82:L94" si="18">100*(F82-G82-J82)/F82</f>
        <v>93.108974358974351</v>
      </c>
      <c r="M82" s="28">
        <f t="shared" ref="M82:M96" si="19">J82/I82*100</f>
        <v>6.6978193146417455</v>
      </c>
      <c r="N82" s="5">
        <f t="shared" ref="N82:N145" si="20">(I82-J82)/I82*100</f>
        <v>93.302180685358266</v>
      </c>
    </row>
    <row r="83" spans="1:14" ht="15" customHeight="1">
      <c r="A83" s="81"/>
      <c r="B83" s="8" t="s">
        <v>32</v>
      </c>
      <c r="C83" s="4">
        <v>1</v>
      </c>
      <c r="D83" s="16">
        <v>38523</v>
      </c>
      <c r="E83" s="9">
        <v>4</v>
      </c>
      <c r="F83" s="11">
        <v>10.54</v>
      </c>
      <c r="G83" s="11">
        <v>1.47</v>
      </c>
      <c r="H83" s="11">
        <f t="shared" si="13"/>
        <v>13.946869070208729</v>
      </c>
      <c r="I83" s="11">
        <v>9.08</v>
      </c>
      <c r="J83" s="11">
        <v>5.59</v>
      </c>
      <c r="K83" s="11">
        <f t="shared" si="17"/>
        <v>53.036053130929794</v>
      </c>
      <c r="L83" s="34">
        <f t="shared" si="18"/>
        <v>33.017077798861472</v>
      </c>
      <c r="M83" s="28">
        <f t="shared" si="19"/>
        <v>61.563876651982376</v>
      </c>
      <c r="N83" s="5">
        <f t="shared" si="20"/>
        <v>38.436123348017624</v>
      </c>
    </row>
    <row r="84" spans="1:14" ht="15" customHeight="1">
      <c r="A84" s="81"/>
      <c r="B84" s="8" t="s">
        <v>32</v>
      </c>
      <c r="C84" s="4">
        <v>1</v>
      </c>
      <c r="D84" s="16">
        <v>38544</v>
      </c>
      <c r="E84" s="9">
        <v>6</v>
      </c>
      <c r="F84" s="11">
        <v>11.86</v>
      </c>
      <c r="G84" s="11">
        <v>3.71</v>
      </c>
      <c r="H84" s="11">
        <f t="shared" si="13"/>
        <v>31.281618887015178</v>
      </c>
      <c r="I84" s="11">
        <v>8.16</v>
      </c>
      <c r="J84" s="11">
        <v>3.03</v>
      </c>
      <c r="K84" s="11">
        <f t="shared" si="17"/>
        <v>25.548060708263069</v>
      </c>
      <c r="L84" s="34">
        <f t="shared" si="18"/>
        <v>43.17032040472175</v>
      </c>
      <c r="M84" s="28">
        <f t="shared" si="19"/>
        <v>37.132352941176464</v>
      </c>
      <c r="N84" s="5">
        <f t="shared" si="20"/>
        <v>62.867647058823536</v>
      </c>
    </row>
    <row r="85" spans="1:14">
      <c r="A85" s="81"/>
      <c r="B85" s="8" t="s">
        <v>32</v>
      </c>
      <c r="C85" s="4">
        <v>1</v>
      </c>
      <c r="D85" s="16">
        <v>38564</v>
      </c>
      <c r="E85" s="9">
        <v>6</v>
      </c>
      <c r="F85" s="11">
        <v>8.85</v>
      </c>
      <c r="G85" s="11">
        <v>6.08</v>
      </c>
      <c r="H85" s="11">
        <f t="shared" si="13"/>
        <v>68.700564971751419</v>
      </c>
      <c r="I85" s="11">
        <v>2.76</v>
      </c>
      <c r="J85" s="11">
        <v>0</v>
      </c>
      <c r="K85" s="11">
        <f t="shared" si="17"/>
        <v>0</v>
      </c>
      <c r="L85" s="34">
        <f t="shared" si="18"/>
        <v>31.299435028248581</v>
      </c>
      <c r="M85" s="28">
        <f t="shared" si="19"/>
        <v>0</v>
      </c>
      <c r="N85" s="5">
        <f t="shared" si="20"/>
        <v>100</v>
      </c>
    </row>
    <row r="86" spans="1:14" ht="15" customHeight="1">
      <c r="A86" s="81"/>
      <c r="B86" s="8" t="s">
        <v>33</v>
      </c>
      <c r="C86" s="4">
        <v>1</v>
      </c>
      <c r="D86" s="16">
        <v>38559</v>
      </c>
      <c r="E86" s="9">
        <v>7</v>
      </c>
      <c r="F86" s="11">
        <v>7.7</v>
      </c>
      <c r="G86" s="11">
        <v>1.22</v>
      </c>
      <c r="H86" s="11">
        <f t="shared" si="13"/>
        <v>15.844155844155845</v>
      </c>
      <c r="I86" s="11">
        <v>6.51</v>
      </c>
      <c r="J86" s="11">
        <v>0</v>
      </c>
      <c r="K86" s="11">
        <f t="shared" si="17"/>
        <v>0</v>
      </c>
      <c r="L86" s="34">
        <f t="shared" si="18"/>
        <v>84.15584415584415</v>
      </c>
      <c r="M86" s="28">
        <f t="shared" si="19"/>
        <v>0</v>
      </c>
      <c r="N86" s="5">
        <f t="shared" si="20"/>
        <v>100</v>
      </c>
    </row>
    <row r="87" spans="1:14">
      <c r="A87" s="81"/>
      <c r="B87" s="8" t="s">
        <v>33</v>
      </c>
      <c r="C87" s="4">
        <v>2</v>
      </c>
      <c r="D87" s="16">
        <v>38571</v>
      </c>
      <c r="E87" s="9">
        <v>6</v>
      </c>
      <c r="F87" s="11">
        <v>8.4</v>
      </c>
      <c r="G87" s="11">
        <v>1.41</v>
      </c>
      <c r="H87" s="11">
        <f t="shared" si="13"/>
        <v>16.785714285714285</v>
      </c>
      <c r="I87" s="11">
        <v>7.02</v>
      </c>
      <c r="J87" s="11">
        <v>0</v>
      </c>
      <c r="K87" s="11">
        <f t="shared" si="17"/>
        <v>0</v>
      </c>
      <c r="L87" s="34">
        <f t="shared" si="18"/>
        <v>83.214285714285708</v>
      </c>
      <c r="M87" s="28">
        <f t="shared" si="19"/>
        <v>0</v>
      </c>
      <c r="N87" s="5">
        <f t="shared" si="20"/>
        <v>100</v>
      </c>
    </row>
    <row r="88" spans="1:14">
      <c r="A88" s="81"/>
      <c r="B88" s="8" t="s">
        <v>34</v>
      </c>
      <c r="C88" s="9">
        <v>1</v>
      </c>
      <c r="D88" s="20">
        <v>38492</v>
      </c>
      <c r="E88" s="9">
        <v>5</v>
      </c>
      <c r="F88" s="21">
        <v>23.28</v>
      </c>
      <c r="G88" s="21">
        <v>3.87</v>
      </c>
      <c r="H88" s="21">
        <f t="shared" si="13"/>
        <v>16.623711340206185</v>
      </c>
      <c r="I88" s="21">
        <v>19.41</v>
      </c>
      <c r="J88" s="21">
        <v>13.45</v>
      </c>
      <c r="K88" s="21">
        <f t="shared" si="17"/>
        <v>57.774914089347078</v>
      </c>
      <c r="L88" s="34">
        <f t="shared" si="18"/>
        <v>25.60137457044674</v>
      </c>
      <c r="M88" s="28">
        <f t="shared" si="19"/>
        <v>69.294178258629572</v>
      </c>
      <c r="N88" s="5">
        <f t="shared" si="20"/>
        <v>30.705821741370432</v>
      </c>
    </row>
    <row r="89" spans="1:14">
      <c r="A89" s="81"/>
      <c r="B89" s="8" t="s">
        <v>35</v>
      </c>
      <c r="C89" s="9">
        <v>1</v>
      </c>
      <c r="D89" s="20">
        <v>38570</v>
      </c>
      <c r="E89" s="9">
        <v>4</v>
      </c>
      <c r="F89" s="21">
        <v>11.69</v>
      </c>
      <c r="G89" s="21">
        <v>1.06</v>
      </c>
      <c r="H89" s="21">
        <f t="shared" si="13"/>
        <v>9.0675791274593678</v>
      </c>
      <c r="I89" s="21">
        <v>10.64</v>
      </c>
      <c r="J89" s="21">
        <v>0.37</v>
      </c>
      <c r="K89" s="21">
        <f t="shared" si="17"/>
        <v>3.165098374679213</v>
      </c>
      <c r="L89" s="34">
        <f t="shared" si="18"/>
        <v>87.767322497861429</v>
      </c>
      <c r="M89" s="28">
        <f t="shared" si="19"/>
        <v>3.477443609022556</v>
      </c>
      <c r="N89" s="5">
        <f t="shared" si="20"/>
        <v>96.522556390977456</v>
      </c>
    </row>
    <row r="90" spans="1:14">
      <c r="A90" s="81"/>
      <c r="B90" s="8" t="s">
        <v>36</v>
      </c>
      <c r="C90" s="9">
        <v>1</v>
      </c>
      <c r="D90" s="20">
        <v>38550</v>
      </c>
      <c r="E90" s="9">
        <v>7</v>
      </c>
      <c r="F90" s="11">
        <v>15.24</v>
      </c>
      <c r="G90" s="11">
        <v>1.74</v>
      </c>
      <c r="H90" s="11">
        <f t="shared" si="13"/>
        <v>11.417322834645669</v>
      </c>
      <c r="I90" s="11">
        <v>13.51</v>
      </c>
      <c r="J90" s="11">
        <v>2.71</v>
      </c>
      <c r="K90" s="11">
        <f t="shared" si="17"/>
        <v>17.782152230971128</v>
      </c>
      <c r="L90" s="34">
        <f t="shared" si="18"/>
        <v>70.800524934383205</v>
      </c>
      <c r="M90" s="28">
        <f t="shared" si="19"/>
        <v>20.059215396002962</v>
      </c>
      <c r="N90" s="5">
        <f t="shared" si="20"/>
        <v>79.940784603997045</v>
      </c>
    </row>
    <row r="91" spans="1:14">
      <c r="A91" s="81"/>
      <c r="B91" s="8" t="s">
        <v>37</v>
      </c>
      <c r="C91" s="9">
        <v>2</v>
      </c>
      <c r="D91" s="20">
        <v>38528</v>
      </c>
      <c r="E91" s="9">
        <v>5</v>
      </c>
      <c r="F91" s="11">
        <v>10.76</v>
      </c>
      <c r="G91" s="11">
        <v>3.11</v>
      </c>
      <c r="H91" s="11">
        <f t="shared" si="13"/>
        <v>28.903345724907062</v>
      </c>
      <c r="I91" s="11">
        <v>7.65</v>
      </c>
      <c r="J91" s="11">
        <v>3.46</v>
      </c>
      <c r="K91" s="11">
        <f t="shared" si="17"/>
        <v>32.156133828996282</v>
      </c>
      <c r="L91" s="34">
        <f t="shared" si="18"/>
        <v>38.940520446096663</v>
      </c>
      <c r="M91" s="28">
        <f t="shared" si="19"/>
        <v>45.228758169934636</v>
      </c>
      <c r="N91" s="5">
        <f t="shared" si="20"/>
        <v>54.771241830065364</v>
      </c>
    </row>
    <row r="92" spans="1:14">
      <c r="A92" s="81"/>
      <c r="B92" s="8" t="s">
        <v>37</v>
      </c>
      <c r="C92" s="9">
        <v>1</v>
      </c>
      <c r="D92" s="20">
        <v>38534</v>
      </c>
      <c r="E92" s="9">
        <v>2</v>
      </c>
      <c r="F92" s="11">
        <v>6.45</v>
      </c>
      <c r="G92" s="11">
        <v>0.45</v>
      </c>
      <c r="H92" s="11">
        <f t="shared" si="13"/>
        <v>6.9767441860465116</v>
      </c>
      <c r="I92" s="11">
        <v>6</v>
      </c>
      <c r="J92" s="11">
        <v>0.95</v>
      </c>
      <c r="K92" s="11">
        <f t="shared" si="17"/>
        <v>14.728682170542635</v>
      </c>
      <c r="L92" s="34">
        <f t="shared" si="18"/>
        <v>78.294573643410857</v>
      </c>
      <c r="M92" s="28">
        <f t="shared" si="19"/>
        <v>15.833333333333332</v>
      </c>
      <c r="N92" s="5">
        <f t="shared" si="20"/>
        <v>84.166666666666671</v>
      </c>
    </row>
    <row r="93" spans="1:14">
      <c r="A93" s="81"/>
      <c r="B93" s="8" t="s">
        <v>37</v>
      </c>
      <c r="C93" s="4" t="s">
        <v>12</v>
      </c>
      <c r="D93" s="16">
        <v>38551</v>
      </c>
      <c r="E93" s="9">
        <v>3</v>
      </c>
      <c r="F93" s="11">
        <v>6.44</v>
      </c>
      <c r="G93" s="11">
        <v>0.6</v>
      </c>
      <c r="H93" s="11">
        <f t="shared" ref="H93:H96" si="21">100*G93/F93</f>
        <v>9.316770186335404</v>
      </c>
      <c r="I93" s="11">
        <v>5.82</v>
      </c>
      <c r="J93" s="11">
        <v>0.81</v>
      </c>
      <c r="K93" s="11">
        <f t="shared" ref="K93:K96" si="22">100*J93/F93</f>
        <v>12.577639751552795</v>
      </c>
      <c r="L93" s="34">
        <f t="shared" si="18"/>
        <v>78.105590062111816</v>
      </c>
      <c r="M93" s="28">
        <f t="shared" si="19"/>
        <v>13.917525773195877</v>
      </c>
      <c r="N93" s="5">
        <f t="shared" si="20"/>
        <v>86.082474226804123</v>
      </c>
    </row>
    <row r="94" spans="1:14">
      <c r="A94" s="81"/>
      <c r="B94" s="8" t="s">
        <v>37</v>
      </c>
      <c r="C94" s="4" t="s">
        <v>12</v>
      </c>
      <c r="D94" s="16">
        <v>38584</v>
      </c>
      <c r="E94" s="9">
        <v>4</v>
      </c>
      <c r="F94" s="11">
        <v>6.48</v>
      </c>
      <c r="G94" s="11">
        <v>0.19</v>
      </c>
      <c r="H94" s="11">
        <f t="shared" si="21"/>
        <v>2.9320987654320985</v>
      </c>
      <c r="I94" s="11">
        <v>6.28</v>
      </c>
      <c r="J94" s="5">
        <v>0.67500000000000004</v>
      </c>
      <c r="K94" s="11">
        <f t="shared" si="22"/>
        <v>10.416666666666666</v>
      </c>
      <c r="L94" s="34">
        <f t="shared" si="18"/>
        <v>86.651234567901227</v>
      </c>
      <c r="M94" s="28">
        <f t="shared" si="19"/>
        <v>10.748407643312103</v>
      </c>
      <c r="N94" s="5">
        <f t="shared" si="20"/>
        <v>89.251592356687908</v>
      </c>
    </row>
    <row r="95" spans="1:14">
      <c r="A95" s="81"/>
      <c r="B95" s="8" t="s">
        <v>38</v>
      </c>
      <c r="C95" s="4">
        <v>1</v>
      </c>
      <c r="D95" s="16">
        <v>38571</v>
      </c>
      <c r="E95" s="9">
        <v>3</v>
      </c>
      <c r="F95" s="11">
        <v>10.92</v>
      </c>
      <c r="G95" s="11">
        <v>1.07</v>
      </c>
      <c r="H95" s="11">
        <f t="shared" si="21"/>
        <v>9.7985347985347993</v>
      </c>
      <c r="I95" s="11">
        <v>9.84</v>
      </c>
      <c r="J95" s="5">
        <v>2.19</v>
      </c>
      <c r="K95" s="11">
        <f t="shared" si="22"/>
        <v>20.054945054945055</v>
      </c>
      <c r="L95" s="34">
        <f t="shared" ref="L95:L96" si="23">100*(F95-G95-J95)/F95</f>
        <v>70.146520146520146</v>
      </c>
      <c r="M95" s="28">
        <f t="shared" si="19"/>
        <v>22.256097560975611</v>
      </c>
      <c r="N95" s="5">
        <f t="shared" si="20"/>
        <v>77.743902439024396</v>
      </c>
    </row>
    <row r="96" spans="1:14" ht="15.75" thickBot="1">
      <c r="A96" s="82"/>
      <c r="B96" s="8" t="s">
        <v>38</v>
      </c>
      <c r="C96" s="22">
        <v>2</v>
      </c>
      <c r="D96" s="20">
        <v>38579</v>
      </c>
      <c r="E96" s="9">
        <v>3</v>
      </c>
      <c r="F96" s="11">
        <v>8.83</v>
      </c>
      <c r="G96" s="11">
        <v>0.42</v>
      </c>
      <c r="H96" s="11">
        <f t="shared" si="21"/>
        <v>4.756511891279728</v>
      </c>
      <c r="I96" s="11">
        <v>8.4</v>
      </c>
      <c r="J96" s="21">
        <v>2.2599999999999998</v>
      </c>
      <c r="K96" s="11">
        <f t="shared" si="22"/>
        <v>25.594563986409963</v>
      </c>
      <c r="L96" s="34">
        <f t="shared" si="23"/>
        <v>69.648924122310305</v>
      </c>
      <c r="M96" s="30">
        <f t="shared" si="19"/>
        <v>26.904761904761905</v>
      </c>
      <c r="N96" s="5">
        <f t="shared" si="20"/>
        <v>73.095238095238102</v>
      </c>
    </row>
    <row r="97" spans="1:20" ht="15.75" thickBot="1">
      <c r="A97" s="77">
        <v>2006</v>
      </c>
      <c r="B97" s="78"/>
      <c r="C97" s="78"/>
      <c r="D97" s="78"/>
      <c r="E97" s="78"/>
      <c r="F97" s="78"/>
      <c r="G97" s="78"/>
      <c r="H97" s="78"/>
      <c r="I97" s="78"/>
      <c r="J97" s="78"/>
      <c r="K97" s="78"/>
      <c r="L97" s="78"/>
      <c r="M97" s="79"/>
      <c r="O97" s="15">
        <v>2006</v>
      </c>
      <c r="P97" s="4" t="s">
        <v>53</v>
      </c>
      <c r="Q97" s="4" t="s">
        <v>54</v>
      </c>
      <c r="R97" s="4" t="s">
        <v>55</v>
      </c>
      <c r="S97" s="4" t="s">
        <v>56</v>
      </c>
      <c r="T97" s="4" t="s">
        <v>57</v>
      </c>
    </row>
    <row r="98" spans="1:20" ht="26.25" customHeight="1">
      <c r="A98" s="74">
        <v>2006</v>
      </c>
      <c r="B98" s="8" t="s">
        <v>17</v>
      </c>
      <c r="C98" s="9">
        <v>1</v>
      </c>
      <c r="D98" s="20">
        <v>38831</v>
      </c>
      <c r="E98" s="9">
        <v>11</v>
      </c>
      <c r="F98" s="11">
        <v>14.86</v>
      </c>
      <c r="G98" s="11">
        <v>0.34</v>
      </c>
      <c r="H98" s="11">
        <f t="shared" ref="H98:H155" si="24">100*G98/F98</f>
        <v>2.2880215343203232</v>
      </c>
      <c r="I98" s="11">
        <v>14.52</v>
      </c>
      <c r="J98" s="11">
        <v>5.99</v>
      </c>
      <c r="K98" s="11">
        <f t="shared" ref="K98:K155" si="25">100*J98/F98</f>
        <v>40.309555854643342</v>
      </c>
      <c r="L98" s="34">
        <f>100*(F98-G98-J98)/F98</f>
        <v>57.402422611036336</v>
      </c>
      <c r="M98" s="26">
        <f>J98/I98*100</f>
        <v>41.253443526170805</v>
      </c>
      <c r="N98" s="5">
        <f t="shared" si="20"/>
        <v>58.746556473829202</v>
      </c>
      <c r="O98" s="23" t="s">
        <v>63</v>
      </c>
      <c r="P98" s="24">
        <f>AVERAGE(F98:F155)</f>
        <v>7.7667758620689655</v>
      </c>
      <c r="Q98" s="25">
        <f>MIN(F98:F155)</f>
        <v>1.55</v>
      </c>
      <c r="R98" s="25">
        <f>MAX(F98:F155)</f>
        <v>21.67</v>
      </c>
      <c r="S98" s="25">
        <f>PERCENTILE(F98:F155,0.95)</f>
        <v>14.195</v>
      </c>
      <c r="T98" s="26">
        <f>100*STDEV(F98:F155)/P98</f>
        <v>52.419482834597332</v>
      </c>
    </row>
    <row r="99" spans="1:20">
      <c r="A99" s="75"/>
      <c r="B99" s="8" t="s">
        <v>17</v>
      </c>
      <c r="C99" s="9">
        <v>1</v>
      </c>
      <c r="D99" s="20">
        <v>38868</v>
      </c>
      <c r="E99" s="9">
        <v>11</v>
      </c>
      <c r="F99" s="11">
        <v>14.15</v>
      </c>
      <c r="G99" s="11">
        <v>0.77</v>
      </c>
      <c r="H99" s="11">
        <f t="shared" si="24"/>
        <v>5.4416961130742045</v>
      </c>
      <c r="I99" s="11">
        <v>13.37</v>
      </c>
      <c r="J99" s="11">
        <v>6.59</v>
      </c>
      <c r="K99" s="11">
        <f t="shared" si="25"/>
        <v>46.572438162544167</v>
      </c>
      <c r="L99" s="34">
        <f>100*(F99-G99-J99)/F99</f>
        <v>47.985865724381632</v>
      </c>
      <c r="M99" s="28">
        <f t="shared" ref="M99:M162" si="26">J99/I99*100</f>
        <v>49.289454001495884</v>
      </c>
      <c r="N99" s="5">
        <f t="shared" si="20"/>
        <v>50.710545998504109</v>
      </c>
      <c r="O99" s="23" t="s">
        <v>64</v>
      </c>
      <c r="P99" s="27">
        <f>AVERAGE(I98:I155)</f>
        <v>7.1350172413793107</v>
      </c>
      <c r="Q99" s="21">
        <f>MIN(I98:I155)</f>
        <v>1.53</v>
      </c>
      <c r="R99" s="21">
        <f>MAX(I98:I155)</f>
        <v>21.66</v>
      </c>
      <c r="S99" s="21">
        <f>PERCENTILE(I98:I155,0.95)</f>
        <v>14.0505</v>
      </c>
      <c r="T99" s="28">
        <f>100*STDEV(I98:I155)/P99</f>
        <v>55.07286393746633</v>
      </c>
    </row>
    <row r="100" spans="1:20">
      <c r="A100" s="75"/>
      <c r="B100" s="8" t="s">
        <v>17</v>
      </c>
      <c r="C100" s="9">
        <v>1</v>
      </c>
      <c r="D100" s="20">
        <v>38902</v>
      </c>
      <c r="E100" s="9">
        <v>9</v>
      </c>
      <c r="F100" s="11">
        <v>9.76</v>
      </c>
      <c r="G100" s="11">
        <v>0.41</v>
      </c>
      <c r="H100" s="11">
        <f t="shared" si="24"/>
        <v>4.2008196721311473</v>
      </c>
      <c r="I100" s="11">
        <v>9.35</v>
      </c>
      <c r="J100" s="11">
        <v>4.3499999999999996</v>
      </c>
      <c r="K100" s="11">
        <f t="shared" si="25"/>
        <v>44.569672131147534</v>
      </c>
      <c r="L100" s="34">
        <f t="shared" ref="L100:L155" si="27">100*(F100-G100-J100)/F100</f>
        <v>51.229508196721312</v>
      </c>
      <c r="M100" s="28">
        <f t="shared" si="26"/>
        <v>46.524064171122994</v>
      </c>
      <c r="N100" s="5">
        <f t="shared" si="20"/>
        <v>53.475935828877006</v>
      </c>
      <c r="O100" s="23" t="s">
        <v>65</v>
      </c>
      <c r="P100" s="27">
        <f>AVERAGE(H98:H155)</f>
        <v>8.2838594895295063</v>
      </c>
      <c r="Q100" s="21">
        <f>MIN(H98:H155)</f>
        <v>0</v>
      </c>
      <c r="R100" s="21">
        <f>MAX(H98:H155)</f>
        <v>33.220338983050851</v>
      </c>
      <c r="S100" s="21">
        <f>PERCENTILE(H98:H155,0.95)</f>
        <v>22.187968646594168</v>
      </c>
      <c r="T100" s="28">
        <f>100*STDEV(H98:H155)/P100</f>
        <v>92.357385591799172</v>
      </c>
    </row>
    <row r="101" spans="1:20" ht="15" customHeight="1">
      <c r="A101" s="75"/>
      <c r="B101" s="8" t="s">
        <v>17</v>
      </c>
      <c r="C101" s="9">
        <v>1</v>
      </c>
      <c r="D101" s="20">
        <v>38942</v>
      </c>
      <c r="E101" s="9">
        <v>11</v>
      </c>
      <c r="F101" s="11">
        <v>12.04</v>
      </c>
      <c r="G101" s="11">
        <v>1.2</v>
      </c>
      <c r="H101" s="11">
        <f t="shared" si="24"/>
        <v>9.9667774086378742</v>
      </c>
      <c r="I101" s="11">
        <v>10.84</v>
      </c>
      <c r="J101" s="11">
        <v>3.08</v>
      </c>
      <c r="K101" s="11">
        <f t="shared" si="25"/>
        <v>25.581395348837212</v>
      </c>
      <c r="L101" s="34">
        <f t="shared" si="27"/>
        <v>64.451827242524928</v>
      </c>
      <c r="M101" s="28">
        <f t="shared" si="26"/>
        <v>28.413284132841333</v>
      </c>
      <c r="N101" s="5">
        <f t="shared" si="20"/>
        <v>71.586715867158674</v>
      </c>
      <c r="O101" s="23" t="s">
        <v>66</v>
      </c>
      <c r="P101" s="27">
        <f>AVERAGE(K98:K155)</f>
        <v>24.913850267742387</v>
      </c>
      <c r="Q101" s="21">
        <f>MIN(K98:K155)</f>
        <v>0</v>
      </c>
      <c r="R101" s="21">
        <f>MAX(K98:K155)</f>
        <v>96.885813148788927</v>
      </c>
      <c r="S101" s="21">
        <f>PERCENTILE(K98:K155,0.95)</f>
        <v>74.499721041208659</v>
      </c>
      <c r="T101" s="28">
        <f>100*STDEV(K98:K155)/P101</f>
        <v>101.75650974793581</v>
      </c>
    </row>
    <row r="102" spans="1:20" ht="18">
      <c r="A102" s="75"/>
      <c r="B102" s="8" t="s">
        <v>17</v>
      </c>
      <c r="C102" s="9">
        <v>1</v>
      </c>
      <c r="D102" s="20">
        <v>39002</v>
      </c>
      <c r="E102" s="9">
        <v>7</v>
      </c>
      <c r="F102" s="11">
        <v>4.3600000000000003</v>
      </c>
      <c r="G102" s="11">
        <v>0.01</v>
      </c>
      <c r="H102" s="11">
        <f t="shared" si="24"/>
        <v>0.2293577981651376</v>
      </c>
      <c r="I102" s="11">
        <v>4.3499999999999996</v>
      </c>
      <c r="J102" s="11">
        <v>0</v>
      </c>
      <c r="K102" s="11">
        <f t="shared" si="25"/>
        <v>0</v>
      </c>
      <c r="L102" s="34">
        <f t="shared" si="27"/>
        <v>99.770642201834875</v>
      </c>
      <c r="M102" s="28">
        <f t="shared" si="26"/>
        <v>0</v>
      </c>
      <c r="N102" s="5">
        <f t="shared" si="20"/>
        <v>100</v>
      </c>
      <c r="O102" s="9" t="s">
        <v>83</v>
      </c>
      <c r="P102" s="27">
        <f>AVERAGE(M98:M155)</f>
        <v>26.736578510946504</v>
      </c>
      <c r="Q102" s="21">
        <f>MIN(M98:M155)</f>
        <v>0</v>
      </c>
      <c r="R102" s="21">
        <f>MAX(M98:M155)</f>
        <v>96.885813148788941</v>
      </c>
      <c r="S102" s="21">
        <f>PERCENTILE(M98:M155,0.95)</f>
        <v>78.921957671957671</v>
      </c>
      <c r="T102" s="28">
        <f>100*STDEV(M98:M155)/P102</f>
        <v>99.996095547324629</v>
      </c>
    </row>
    <row r="103" spans="1:20" ht="18.75" thickBot="1">
      <c r="A103" s="75"/>
      <c r="B103" s="8" t="s">
        <v>18</v>
      </c>
      <c r="C103" s="22" t="s">
        <v>25</v>
      </c>
      <c r="D103" s="20">
        <v>38878</v>
      </c>
      <c r="E103" s="9">
        <v>5</v>
      </c>
      <c r="F103" s="11">
        <v>8.85</v>
      </c>
      <c r="G103" s="11">
        <v>2.94</v>
      </c>
      <c r="H103" s="11">
        <f t="shared" si="24"/>
        <v>33.220338983050851</v>
      </c>
      <c r="I103" s="11">
        <v>5.9</v>
      </c>
      <c r="J103" s="11">
        <v>0</v>
      </c>
      <c r="K103" s="11">
        <f t="shared" si="25"/>
        <v>0</v>
      </c>
      <c r="L103" s="34">
        <f t="shared" si="27"/>
        <v>66.779661016949149</v>
      </c>
      <c r="M103" s="28">
        <f t="shared" si="26"/>
        <v>0</v>
      </c>
      <c r="N103" s="5">
        <f t="shared" si="20"/>
        <v>100</v>
      </c>
      <c r="O103" s="4" t="s">
        <v>71</v>
      </c>
      <c r="P103" s="29">
        <f>AVERAGE(L98:L155)</f>
        <v>66.80229024272812</v>
      </c>
      <c r="Q103" s="19">
        <f>MIN(L98:L155)</f>
        <v>3.114186851211068</v>
      </c>
      <c r="R103" s="19">
        <f>MAX(L98:L155)</f>
        <v>100</v>
      </c>
      <c r="S103" s="19">
        <f>PERCENTILE(L98:L155,0.95)</f>
        <v>96.704900877516053</v>
      </c>
      <c r="T103" s="30">
        <f>100*STDEV(L98:L155)/P103</f>
        <v>36.841200717928615</v>
      </c>
    </row>
    <row r="104" spans="1:20">
      <c r="A104" s="75"/>
      <c r="B104" s="8" t="s">
        <v>18</v>
      </c>
      <c r="C104" s="22" t="s">
        <v>25</v>
      </c>
      <c r="D104" s="20">
        <v>38893</v>
      </c>
      <c r="E104" s="9">
        <v>5</v>
      </c>
      <c r="F104" s="11">
        <v>7.61</v>
      </c>
      <c r="G104" s="11">
        <v>1.4</v>
      </c>
      <c r="H104" s="11">
        <f t="shared" si="24"/>
        <v>18.396846254927727</v>
      </c>
      <c r="I104" s="11">
        <v>6.2</v>
      </c>
      <c r="J104" s="21">
        <v>2.3333333333333334E-2</v>
      </c>
      <c r="K104" s="11">
        <f t="shared" si="25"/>
        <v>0.30661410424879543</v>
      </c>
      <c r="L104" s="34">
        <f t="shared" si="27"/>
        <v>81.296539640823482</v>
      </c>
      <c r="M104" s="28">
        <f t="shared" si="26"/>
        <v>0.37634408602150538</v>
      </c>
      <c r="N104" s="5">
        <f t="shared" si="20"/>
        <v>99.623655913978496</v>
      </c>
      <c r="P104" s="2"/>
      <c r="Q104" s="2"/>
      <c r="R104" s="2"/>
    </row>
    <row r="105" spans="1:20">
      <c r="A105" s="75"/>
      <c r="B105" s="8" t="s">
        <v>18</v>
      </c>
      <c r="C105" s="22">
        <v>1</v>
      </c>
      <c r="D105" s="20">
        <v>38921</v>
      </c>
      <c r="E105" s="9">
        <v>3</v>
      </c>
      <c r="F105" s="11">
        <v>6.87</v>
      </c>
      <c r="G105" s="11">
        <v>1.96</v>
      </c>
      <c r="H105" s="11">
        <f t="shared" si="24"/>
        <v>28.529839883551674</v>
      </c>
      <c r="I105" s="11">
        <v>4.92</v>
      </c>
      <c r="J105" s="21">
        <v>0.56999999999999995</v>
      </c>
      <c r="K105" s="11">
        <f t="shared" si="25"/>
        <v>8.2969432314410465</v>
      </c>
      <c r="L105" s="34">
        <f t="shared" si="27"/>
        <v>63.173216885007278</v>
      </c>
      <c r="M105" s="28">
        <f t="shared" si="26"/>
        <v>11.585365853658535</v>
      </c>
      <c r="N105" s="5">
        <f t="shared" si="20"/>
        <v>88.414634146341456</v>
      </c>
      <c r="P105" s="2"/>
      <c r="Q105" s="2"/>
      <c r="R105" s="2"/>
    </row>
    <row r="106" spans="1:20">
      <c r="A106" s="75"/>
      <c r="B106" s="8" t="s">
        <v>18</v>
      </c>
      <c r="C106" s="22">
        <v>2</v>
      </c>
      <c r="D106" s="20">
        <v>38926</v>
      </c>
      <c r="E106" s="9">
        <v>3</v>
      </c>
      <c r="F106" s="11">
        <v>13.23</v>
      </c>
      <c r="G106" s="11">
        <v>2.36</v>
      </c>
      <c r="H106" s="11">
        <f t="shared" si="24"/>
        <v>17.83824640967498</v>
      </c>
      <c r="I106" s="11">
        <v>10.86</v>
      </c>
      <c r="J106" s="21">
        <v>3.3</v>
      </c>
      <c r="K106" s="11">
        <f t="shared" si="25"/>
        <v>24.943310657596371</v>
      </c>
      <c r="L106" s="34">
        <f t="shared" si="27"/>
        <v>57.218442932728657</v>
      </c>
      <c r="M106" s="28">
        <f t="shared" si="26"/>
        <v>30.386740331491712</v>
      </c>
      <c r="N106" s="5">
        <f t="shared" si="20"/>
        <v>69.613259668508292</v>
      </c>
    </row>
    <row r="107" spans="1:20">
      <c r="A107" s="75"/>
      <c r="B107" s="8" t="s">
        <v>18</v>
      </c>
      <c r="C107" s="22" t="s">
        <v>25</v>
      </c>
      <c r="D107" s="20">
        <v>38939</v>
      </c>
      <c r="E107" s="9">
        <v>4</v>
      </c>
      <c r="F107" s="11">
        <v>4.54</v>
      </c>
      <c r="G107" s="11">
        <v>0.94</v>
      </c>
      <c r="H107" s="11">
        <f t="shared" si="24"/>
        <v>20.704845814977972</v>
      </c>
      <c r="I107" s="11">
        <v>3.6</v>
      </c>
      <c r="J107" s="21">
        <v>0.80000000000000016</v>
      </c>
      <c r="K107" s="11">
        <f t="shared" si="25"/>
        <v>17.621145374449341</v>
      </c>
      <c r="L107" s="34">
        <f t="shared" si="27"/>
        <v>61.674008810572687</v>
      </c>
      <c r="M107" s="28">
        <f t="shared" si="26"/>
        <v>22.222222222222225</v>
      </c>
      <c r="N107" s="5">
        <f t="shared" si="20"/>
        <v>77.777777777777771</v>
      </c>
    </row>
    <row r="108" spans="1:20">
      <c r="A108" s="75"/>
      <c r="B108" s="8" t="s">
        <v>18</v>
      </c>
      <c r="C108" s="22" t="s">
        <v>27</v>
      </c>
      <c r="D108" s="20">
        <v>38985</v>
      </c>
      <c r="E108" s="9">
        <v>4</v>
      </c>
      <c r="F108" s="11">
        <v>10.23</v>
      </c>
      <c r="G108" s="11">
        <v>2.41</v>
      </c>
      <c r="H108" s="11">
        <f t="shared" si="24"/>
        <v>23.558162267839688</v>
      </c>
      <c r="I108" s="11">
        <v>7.8</v>
      </c>
      <c r="J108" s="21">
        <v>1.59</v>
      </c>
      <c r="K108" s="11">
        <f t="shared" si="25"/>
        <v>15.542521994134896</v>
      </c>
      <c r="L108" s="34">
        <f t="shared" si="27"/>
        <v>60.899315738025415</v>
      </c>
      <c r="M108" s="28">
        <f t="shared" si="26"/>
        <v>20.384615384615387</v>
      </c>
      <c r="N108" s="5">
        <f t="shared" si="20"/>
        <v>79.615384615384627</v>
      </c>
    </row>
    <row r="109" spans="1:20">
      <c r="A109" s="75"/>
      <c r="B109" s="8" t="s">
        <v>9</v>
      </c>
      <c r="C109" s="22">
        <v>1</v>
      </c>
      <c r="D109" s="20">
        <v>38859</v>
      </c>
      <c r="E109" s="9">
        <v>3</v>
      </c>
      <c r="F109" s="11">
        <v>12.43</v>
      </c>
      <c r="G109" s="11">
        <v>0.65</v>
      </c>
      <c r="H109" s="11">
        <f t="shared" si="24"/>
        <v>5.2292839903459374</v>
      </c>
      <c r="I109" s="11">
        <v>11.79</v>
      </c>
      <c r="J109" s="11">
        <v>3.6</v>
      </c>
      <c r="K109" s="11">
        <f t="shared" si="25"/>
        <v>28.962188254223655</v>
      </c>
      <c r="L109" s="34">
        <f t="shared" si="27"/>
        <v>65.808527755430418</v>
      </c>
      <c r="M109" s="28">
        <f t="shared" si="26"/>
        <v>30.534351145038169</v>
      </c>
      <c r="N109" s="5">
        <f t="shared" si="20"/>
        <v>69.465648854961842</v>
      </c>
    </row>
    <row r="110" spans="1:20">
      <c r="A110" s="75"/>
      <c r="B110" s="8" t="s">
        <v>9</v>
      </c>
      <c r="C110" s="22">
        <v>2</v>
      </c>
      <c r="D110" s="20">
        <v>38963</v>
      </c>
      <c r="E110" s="9">
        <v>3</v>
      </c>
      <c r="F110" s="11">
        <v>14.14</v>
      </c>
      <c r="G110" s="11">
        <v>0.15</v>
      </c>
      <c r="H110" s="11">
        <f t="shared" si="24"/>
        <v>1.0608203677510608</v>
      </c>
      <c r="I110" s="11">
        <v>13.98</v>
      </c>
      <c r="J110" s="11">
        <v>5.65</v>
      </c>
      <c r="K110" s="11">
        <f t="shared" si="25"/>
        <v>39.957567185289953</v>
      </c>
      <c r="L110" s="34">
        <f t="shared" si="27"/>
        <v>58.981612446958977</v>
      </c>
      <c r="M110" s="28">
        <f t="shared" si="26"/>
        <v>40.414878397711021</v>
      </c>
      <c r="N110" s="5">
        <f t="shared" si="20"/>
        <v>59.585121602288979</v>
      </c>
    </row>
    <row r="111" spans="1:20">
      <c r="A111" s="75"/>
      <c r="B111" s="8" t="s">
        <v>19</v>
      </c>
      <c r="C111" s="22">
        <v>2</v>
      </c>
      <c r="D111" s="20">
        <v>38838</v>
      </c>
      <c r="E111" s="9">
        <v>11</v>
      </c>
      <c r="F111" s="11">
        <v>11.56</v>
      </c>
      <c r="G111" s="11">
        <v>1.43</v>
      </c>
      <c r="H111" s="11">
        <f t="shared" si="24"/>
        <v>12.370242214532871</v>
      </c>
      <c r="I111" s="11">
        <v>10.119999999999999</v>
      </c>
      <c r="J111" s="11">
        <v>3.19</v>
      </c>
      <c r="K111" s="11">
        <f t="shared" si="25"/>
        <v>27.59515570934256</v>
      </c>
      <c r="L111" s="34">
        <f t="shared" si="27"/>
        <v>60.034602076124578</v>
      </c>
      <c r="M111" s="28">
        <f t="shared" si="26"/>
        <v>31.521739130434785</v>
      </c>
      <c r="N111" s="5">
        <f t="shared" si="20"/>
        <v>68.478260869565219</v>
      </c>
    </row>
    <row r="112" spans="1:20">
      <c r="A112" s="75"/>
      <c r="B112" s="8" t="s">
        <v>19</v>
      </c>
      <c r="C112" s="22">
        <v>1</v>
      </c>
      <c r="D112" s="20">
        <v>38852</v>
      </c>
      <c r="E112" s="9">
        <v>5</v>
      </c>
      <c r="F112" s="11">
        <v>10.52</v>
      </c>
      <c r="G112" s="11">
        <v>1.85</v>
      </c>
      <c r="H112" s="11">
        <f t="shared" si="24"/>
        <v>17.585551330798481</v>
      </c>
      <c r="I112" s="11">
        <v>8.6999999999999993</v>
      </c>
      <c r="J112" s="11">
        <v>1.99</v>
      </c>
      <c r="K112" s="11">
        <f t="shared" si="25"/>
        <v>18.916349809885933</v>
      </c>
      <c r="L112" s="34">
        <f t="shared" si="27"/>
        <v>63.49809885931559</v>
      </c>
      <c r="M112" s="28">
        <f t="shared" si="26"/>
        <v>22.873563218390807</v>
      </c>
      <c r="N112" s="5">
        <f t="shared" si="20"/>
        <v>77.126436781609186</v>
      </c>
    </row>
    <row r="113" spans="1:14">
      <c r="A113" s="75"/>
      <c r="B113" s="8" t="s">
        <v>19</v>
      </c>
      <c r="C113" s="22" t="s">
        <v>12</v>
      </c>
      <c r="D113" s="20">
        <v>38875</v>
      </c>
      <c r="E113" s="9">
        <v>13</v>
      </c>
      <c r="F113" s="11">
        <v>8.02</v>
      </c>
      <c r="G113" s="11">
        <v>0.93</v>
      </c>
      <c r="H113" s="11">
        <f t="shared" si="24"/>
        <v>11.596009975062344</v>
      </c>
      <c r="I113" s="11">
        <v>7.14</v>
      </c>
      <c r="J113" s="21">
        <v>1.5649999999999999</v>
      </c>
      <c r="K113" s="11">
        <f t="shared" si="25"/>
        <v>19.513715710723194</v>
      </c>
      <c r="L113" s="34">
        <f t="shared" si="27"/>
        <v>68.890274314214466</v>
      </c>
      <c r="M113" s="28">
        <f t="shared" si="26"/>
        <v>21.918767507002801</v>
      </c>
      <c r="N113" s="5">
        <f t="shared" si="20"/>
        <v>78.081232492997188</v>
      </c>
    </row>
    <row r="114" spans="1:14">
      <c r="A114" s="75"/>
      <c r="B114" s="8" t="s">
        <v>19</v>
      </c>
      <c r="C114" s="22" t="s">
        <v>12</v>
      </c>
      <c r="D114" s="20">
        <v>38892</v>
      </c>
      <c r="E114" s="9">
        <v>17</v>
      </c>
      <c r="F114" s="9">
        <v>9.6199999999999992</v>
      </c>
      <c r="G114" s="11">
        <v>1.02</v>
      </c>
      <c r="H114" s="11">
        <f t="shared" si="24"/>
        <v>10.602910602910605</v>
      </c>
      <c r="I114" s="11">
        <v>8.67</v>
      </c>
      <c r="J114" s="21">
        <v>4.4000000000000004</v>
      </c>
      <c r="K114" s="11">
        <f t="shared" si="25"/>
        <v>45.738045738045749</v>
      </c>
      <c r="L114" s="34">
        <f t="shared" si="27"/>
        <v>43.659043659043654</v>
      </c>
      <c r="M114" s="28">
        <f t="shared" si="26"/>
        <v>50.749711649365636</v>
      </c>
      <c r="N114" s="5">
        <f t="shared" si="20"/>
        <v>49.250288350634371</v>
      </c>
    </row>
    <row r="115" spans="1:14">
      <c r="A115" s="75"/>
      <c r="B115" s="8" t="s">
        <v>19</v>
      </c>
      <c r="C115" s="22" t="s">
        <v>12</v>
      </c>
      <c r="D115" s="20">
        <v>38925</v>
      </c>
      <c r="E115" s="9">
        <v>21</v>
      </c>
      <c r="F115" s="11">
        <v>9.0500000000000007</v>
      </c>
      <c r="G115" s="11">
        <v>1.28</v>
      </c>
      <c r="H115" s="11">
        <f t="shared" si="24"/>
        <v>14.143646408839778</v>
      </c>
      <c r="I115" s="11">
        <v>7.76</v>
      </c>
      <c r="J115" s="21">
        <v>1.135</v>
      </c>
      <c r="K115" s="11">
        <f t="shared" si="25"/>
        <v>12.541436464088397</v>
      </c>
      <c r="L115" s="34">
        <f t="shared" si="27"/>
        <v>73.314917127071837</v>
      </c>
      <c r="M115" s="28">
        <f t="shared" si="26"/>
        <v>14.626288659793815</v>
      </c>
      <c r="N115" s="5">
        <f t="shared" si="20"/>
        <v>85.373711340206199</v>
      </c>
    </row>
    <row r="116" spans="1:14">
      <c r="A116" s="75"/>
      <c r="B116" s="8" t="s">
        <v>20</v>
      </c>
      <c r="C116" s="22">
        <v>1</v>
      </c>
      <c r="D116" s="20">
        <v>38824</v>
      </c>
      <c r="E116" s="9">
        <v>2</v>
      </c>
      <c r="F116" s="11">
        <v>4.63</v>
      </c>
      <c r="G116" s="11">
        <v>0.4</v>
      </c>
      <c r="H116" s="11">
        <f t="shared" si="24"/>
        <v>8.639308855291576</v>
      </c>
      <c r="I116" s="11">
        <v>4.24</v>
      </c>
      <c r="J116" s="21">
        <v>0.43</v>
      </c>
      <c r="K116" s="11">
        <f t="shared" si="25"/>
        <v>9.2872570194384458</v>
      </c>
      <c r="L116" s="34">
        <f t="shared" si="27"/>
        <v>82.073434125269969</v>
      </c>
      <c r="M116" s="28">
        <f t="shared" si="26"/>
        <v>10.141509433962263</v>
      </c>
      <c r="N116" s="5">
        <f t="shared" si="20"/>
        <v>89.85849056603773</v>
      </c>
    </row>
    <row r="117" spans="1:14">
      <c r="A117" s="75"/>
      <c r="B117" s="8" t="s">
        <v>20</v>
      </c>
      <c r="C117" s="22">
        <v>1</v>
      </c>
      <c r="D117" s="20">
        <v>38898</v>
      </c>
      <c r="E117" s="9">
        <v>3</v>
      </c>
      <c r="F117" s="11">
        <v>5.18</v>
      </c>
      <c r="G117" s="11">
        <v>0.23</v>
      </c>
      <c r="H117" s="11">
        <f t="shared" si="24"/>
        <v>4.4401544401544406</v>
      </c>
      <c r="I117" s="11">
        <v>4.95</v>
      </c>
      <c r="J117" s="21">
        <v>0</v>
      </c>
      <c r="K117" s="11">
        <f t="shared" si="25"/>
        <v>0</v>
      </c>
      <c r="L117" s="34">
        <f t="shared" si="27"/>
        <v>95.559845559845556</v>
      </c>
      <c r="M117" s="28">
        <f t="shared" si="26"/>
        <v>0</v>
      </c>
      <c r="N117" s="5">
        <f t="shared" si="20"/>
        <v>100</v>
      </c>
    </row>
    <row r="118" spans="1:14">
      <c r="A118" s="75"/>
      <c r="B118" s="8" t="s">
        <v>20</v>
      </c>
      <c r="C118" s="22">
        <v>1</v>
      </c>
      <c r="D118" s="20">
        <v>38916</v>
      </c>
      <c r="E118" s="9">
        <v>3</v>
      </c>
      <c r="F118" s="11">
        <v>6.17</v>
      </c>
      <c r="G118" s="11">
        <v>0.7</v>
      </c>
      <c r="H118" s="11">
        <f t="shared" si="24"/>
        <v>11.345218800648299</v>
      </c>
      <c r="I118" s="11">
        <v>5.46</v>
      </c>
      <c r="J118" s="21">
        <v>0</v>
      </c>
      <c r="K118" s="11">
        <f t="shared" si="25"/>
        <v>0</v>
      </c>
      <c r="L118" s="34">
        <f t="shared" si="27"/>
        <v>88.654781199351703</v>
      </c>
      <c r="M118" s="28">
        <f t="shared" si="26"/>
        <v>0</v>
      </c>
      <c r="N118" s="5">
        <f t="shared" si="20"/>
        <v>100</v>
      </c>
    </row>
    <row r="119" spans="1:14">
      <c r="A119" s="75"/>
      <c r="B119" s="8" t="s">
        <v>20</v>
      </c>
      <c r="C119" s="22">
        <v>1</v>
      </c>
      <c r="D119" s="20">
        <v>38945</v>
      </c>
      <c r="E119" s="9">
        <v>3</v>
      </c>
      <c r="F119" s="11">
        <v>6.15</v>
      </c>
      <c r="G119" s="11">
        <v>0.37</v>
      </c>
      <c r="H119" s="11">
        <f t="shared" si="24"/>
        <v>6.0162601626016254</v>
      </c>
      <c r="I119" s="11">
        <v>5.79</v>
      </c>
      <c r="J119" s="21">
        <v>0.86</v>
      </c>
      <c r="K119" s="11">
        <f t="shared" si="25"/>
        <v>13.983739837398373</v>
      </c>
      <c r="L119" s="34">
        <f t="shared" si="27"/>
        <v>80</v>
      </c>
      <c r="M119" s="28">
        <f t="shared" si="26"/>
        <v>14.853195164075995</v>
      </c>
      <c r="N119" s="5">
        <f t="shared" si="20"/>
        <v>85.146804835924002</v>
      </c>
    </row>
    <row r="120" spans="1:14">
      <c r="A120" s="75"/>
      <c r="B120" s="8" t="s">
        <v>10</v>
      </c>
      <c r="C120" s="22">
        <v>1</v>
      </c>
      <c r="D120" s="20">
        <v>38855</v>
      </c>
      <c r="E120" s="9">
        <v>3</v>
      </c>
      <c r="F120" s="11">
        <v>4.78</v>
      </c>
      <c r="G120" s="11">
        <v>0</v>
      </c>
      <c r="H120" s="11">
        <f t="shared" si="24"/>
        <v>0</v>
      </c>
      <c r="I120" s="11">
        <v>4.78</v>
      </c>
      <c r="J120" s="21">
        <v>1.68</v>
      </c>
      <c r="K120" s="11">
        <f t="shared" si="25"/>
        <v>35.146443514644346</v>
      </c>
      <c r="L120" s="34">
        <f t="shared" si="27"/>
        <v>64.853556485355654</v>
      </c>
      <c r="M120" s="28">
        <f t="shared" si="26"/>
        <v>35.146443514644346</v>
      </c>
      <c r="N120" s="5">
        <f t="shared" si="20"/>
        <v>64.853556485355654</v>
      </c>
    </row>
    <row r="121" spans="1:14">
      <c r="A121" s="75"/>
      <c r="B121" s="8" t="s">
        <v>10</v>
      </c>
      <c r="C121" s="22">
        <v>2</v>
      </c>
      <c r="D121" s="20">
        <v>38864</v>
      </c>
      <c r="E121" s="9">
        <v>3</v>
      </c>
      <c r="F121" s="11">
        <v>4.79</v>
      </c>
      <c r="G121" s="11">
        <v>0</v>
      </c>
      <c r="H121" s="11">
        <f t="shared" si="24"/>
        <v>0</v>
      </c>
      <c r="I121" s="11">
        <v>4.79</v>
      </c>
      <c r="J121" s="21">
        <v>0.84</v>
      </c>
      <c r="K121" s="11">
        <f t="shared" si="25"/>
        <v>17.53653444676409</v>
      </c>
      <c r="L121" s="34">
        <f t="shared" si="27"/>
        <v>82.463465553235906</v>
      </c>
      <c r="M121" s="28">
        <f t="shared" si="26"/>
        <v>17.53653444676409</v>
      </c>
      <c r="N121" s="5">
        <f t="shared" si="20"/>
        <v>82.46346555323592</v>
      </c>
    </row>
    <row r="122" spans="1:14">
      <c r="A122" s="75"/>
      <c r="B122" s="8" t="s">
        <v>10</v>
      </c>
      <c r="C122" s="22" t="s">
        <v>13</v>
      </c>
      <c r="D122" s="20">
        <v>38905</v>
      </c>
      <c r="E122" s="9">
        <v>2</v>
      </c>
      <c r="F122" s="11">
        <v>3.51</v>
      </c>
      <c r="G122" s="11">
        <v>0.23</v>
      </c>
      <c r="H122" s="11">
        <f t="shared" si="24"/>
        <v>6.5527065527065531</v>
      </c>
      <c r="I122" s="11">
        <v>3.28</v>
      </c>
      <c r="J122" s="21">
        <v>0</v>
      </c>
      <c r="K122" s="11">
        <f t="shared" si="25"/>
        <v>0</v>
      </c>
      <c r="L122" s="34">
        <f t="shared" si="27"/>
        <v>93.447293447293447</v>
      </c>
      <c r="M122" s="28">
        <f t="shared" si="26"/>
        <v>0</v>
      </c>
      <c r="N122" s="5">
        <f t="shared" si="20"/>
        <v>100</v>
      </c>
    </row>
    <row r="123" spans="1:14">
      <c r="A123" s="75"/>
      <c r="B123" s="8" t="s">
        <v>21</v>
      </c>
      <c r="C123" s="22">
        <v>1</v>
      </c>
      <c r="D123" s="20">
        <v>38882</v>
      </c>
      <c r="E123" s="9">
        <v>3</v>
      </c>
      <c r="F123" s="11">
        <v>2.0099999999999998</v>
      </c>
      <c r="G123" s="11">
        <v>7.0000000000000007E-2</v>
      </c>
      <c r="H123" s="11">
        <f t="shared" si="24"/>
        <v>3.4825870646766179</v>
      </c>
      <c r="I123" s="11">
        <v>1.94</v>
      </c>
      <c r="J123" s="21">
        <v>0</v>
      </c>
      <c r="K123" s="11">
        <f t="shared" si="25"/>
        <v>0</v>
      </c>
      <c r="L123" s="34">
        <f t="shared" si="27"/>
        <v>96.517412935323378</v>
      </c>
      <c r="M123" s="28">
        <f t="shared" si="26"/>
        <v>0</v>
      </c>
      <c r="N123" s="5">
        <f t="shared" si="20"/>
        <v>100</v>
      </c>
    </row>
    <row r="124" spans="1:14">
      <c r="A124" s="75"/>
      <c r="B124" s="8" t="s">
        <v>21</v>
      </c>
      <c r="C124" s="22">
        <v>1</v>
      </c>
      <c r="D124" s="20">
        <v>38891</v>
      </c>
      <c r="E124" s="9">
        <v>3</v>
      </c>
      <c r="F124" s="11">
        <v>2.2200000000000002</v>
      </c>
      <c r="G124" s="11">
        <v>0.03</v>
      </c>
      <c r="H124" s="11">
        <f t="shared" si="24"/>
        <v>1.3513513513513513</v>
      </c>
      <c r="I124" s="11">
        <v>2.19</v>
      </c>
      <c r="J124" s="21">
        <v>0.18</v>
      </c>
      <c r="K124" s="11">
        <f t="shared" si="25"/>
        <v>8.108108108108107</v>
      </c>
      <c r="L124" s="34">
        <f t="shared" si="27"/>
        <v>90.540540540540547</v>
      </c>
      <c r="M124" s="28">
        <f t="shared" si="26"/>
        <v>8.2191780821917799</v>
      </c>
      <c r="N124" s="5">
        <f t="shared" si="20"/>
        <v>91.780821917808211</v>
      </c>
    </row>
    <row r="125" spans="1:14">
      <c r="A125" s="75"/>
      <c r="B125" s="8" t="s">
        <v>21</v>
      </c>
      <c r="C125" s="22">
        <v>1</v>
      </c>
      <c r="D125" s="20">
        <v>38903</v>
      </c>
      <c r="E125" s="9">
        <v>3</v>
      </c>
      <c r="F125" s="11">
        <v>2.13</v>
      </c>
      <c r="G125" s="11">
        <v>0.3</v>
      </c>
      <c r="H125" s="11">
        <f t="shared" si="24"/>
        <v>14.084507042253522</v>
      </c>
      <c r="I125" s="11">
        <v>1.83</v>
      </c>
      <c r="J125" s="21">
        <v>0.27</v>
      </c>
      <c r="K125" s="11">
        <f t="shared" si="25"/>
        <v>12.67605633802817</v>
      </c>
      <c r="L125" s="34">
        <f t="shared" si="27"/>
        <v>73.239436619718305</v>
      </c>
      <c r="M125" s="28">
        <f t="shared" si="26"/>
        <v>14.754098360655737</v>
      </c>
      <c r="N125" s="5">
        <f t="shared" si="20"/>
        <v>85.245901639344254</v>
      </c>
    </row>
    <row r="126" spans="1:14">
      <c r="A126" s="75"/>
      <c r="B126" s="8" t="s">
        <v>21</v>
      </c>
      <c r="C126" s="22">
        <v>1</v>
      </c>
      <c r="D126" s="20">
        <v>38938</v>
      </c>
      <c r="E126" s="9">
        <v>3</v>
      </c>
      <c r="F126" s="11">
        <v>2.27</v>
      </c>
      <c r="G126" s="11">
        <v>0.38</v>
      </c>
      <c r="H126" s="11">
        <f t="shared" si="24"/>
        <v>16.740088105726873</v>
      </c>
      <c r="I126" s="11">
        <v>1.89</v>
      </c>
      <c r="J126" s="21">
        <v>0</v>
      </c>
      <c r="K126" s="11">
        <f t="shared" si="25"/>
        <v>0</v>
      </c>
      <c r="L126" s="34">
        <f t="shared" si="27"/>
        <v>83.259911894273131</v>
      </c>
      <c r="M126" s="28">
        <f t="shared" si="26"/>
        <v>0</v>
      </c>
      <c r="N126" s="5">
        <f t="shared" si="20"/>
        <v>100</v>
      </c>
    </row>
    <row r="127" spans="1:14">
      <c r="A127" s="75"/>
      <c r="B127" s="8" t="s">
        <v>22</v>
      </c>
      <c r="C127" s="22" t="s">
        <v>12</v>
      </c>
      <c r="D127" s="20">
        <v>38896</v>
      </c>
      <c r="E127" s="9">
        <v>3</v>
      </c>
      <c r="F127" s="11">
        <v>8.51</v>
      </c>
      <c r="G127" s="11">
        <v>0.19</v>
      </c>
      <c r="H127" s="11">
        <f t="shared" si="24"/>
        <v>2.2326674500587544</v>
      </c>
      <c r="I127" s="11">
        <v>8.33</v>
      </c>
      <c r="J127" s="21">
        <v>0</v>
      </c>
      <c r="K127" s="11">
        <f t="shared" si="25"/>
        <v>0</v>
      </c>
      <c r="L127" s="34">
        <f t="shared" si="27"/>
        <v>97.767332549941244</v>
      </c>
      <c r="M127" s="28">
        <f t="shared" si="26"/>
        <v>0</v>
      </c>
      <c r="N127" s="5">
        <f t="shared" si="20"/>
        <v>100</v>
      </c>
    </row>
    <row r="128" spans="1:14">
      <c r="A128" s="75"/>
      <c r="B128" s="8" t="s">
        <v>23</v>
      </c>
      <c r="C128" s="22">
        <v>1</v>
      </c>
      <c r="D128" s="20">
        <v>38810</v>
      </c>
      <c r="E128" s="9">
        <v>3</v>
      </c>
      <c r="F128" s="11">
        <v>9.8000000000000007</v>
      </c>
      <c r="G128" s="11">
        <v>0.05</v>
      </c>
      <c r="H128" s="11">
        <f t="shared" si="24"/>
        <v>0.51020408163265307</v>
      </c>
      <c r="I128" s="11">
        <v>9.75</v>
      </c>
      <c r="J128" s="21">
        <v>6.52</v>
      </c>
      <c r="K128" s="11">
        <f t="shared" si="25"/>
        <v>66.530612244897952</v>
      </c>
      <c r="L128" s="34">
        <f t="shared" si="27"/>
        <v>32.95918367346939</v>
      </c>
      <c r="M128" s="28">
        <f t="shared" si="26"/>
        <v>66.871794871794862</v>
      </c>
      <c r="N128" s="5">
        <f t="shared" si="20"/>
        <v>33.128205128205138</v>
      </c>
    </row>
    <row r="129" spans="1:14">
      <c r="A129" s="75"/>
      <c r="B129" s="8" t="s">
        <v>23</v>
      </c>
      <c r="C129" s="22">
        <v>1</v>
      </c>
      <c r="D129" s="20">
        <v>38903</v>
      </c>
      <c r="E129" s="9">
        <v>2</v>
      </c>
      <c r="F129" s="11">
        <v>5.51</v>
      </c>
      <c r="G129" s="11">
        <v>0.28999999999999998</v>
      </c>
      <c r="H129" s="11">
        <f t="shared" si="24"/>
        <v>5.2631578947368416</v>
      </c>
      <c r="I129" s="11">
        <v>5.22</v>
      </c>
      <c r="J129" s="21">
        <v>0</v>
      </c>
      <c r="K129" s="11">
        <f t="shared" si="25"/>
        <v>0</v>
      </c>
      <c r="L129" s="34">
        <f t="shared" si="27"/>
        <v>94.736842105263165</v>
      </c>
      <c r="M129" s="28">
        <f t="shared" si="26"/>
        <v>0</v>
      </c>
      <c r="N129" s="5">
        <f t="shared" si="20"/>
        <v>100</v>
      </c>
    </row>
    <row r="130" spans="1:14" ht="15.75" thickBot="1">
      <c r="A130" s="75"/>
      <c r="B130" s="12" t="s">
        <v>24</v>
      </c>
      <c r="C130" s="17">
        <v>1</v>
      </c>
      <c r="D130" s="18">
        <v>38904</v>
      </c>
      <c r="E130" s="13">
        <v>2</v>
      </c>
      <c r="F130" s="14">
        <v>6.05</v>
      </c>
      <c r="G130" s="14">
        <v>0.12</v>
      </c>
      <c r="H130" s="14">
        <f t="shared" si="24"/>
        <v>1.9834710743801653</v>
      </c>
      <c r="I130" s="14">
        <v>5.94</v>
      </c>
      <c r="J130" s="19">
        <v>0.69</v>
      </c>
      <c r="K130" s="14">
        <f t="shared" si="25"/>
        <v>11.404958677685951</v>
      </c>
      <c r="L130" s="58">
        <f t="shared" si="27"/>
        <v>86.611570247933884</v>
      </c>
      <c r="M130" s="28">
        <f t="shared" si="26"/>
        <v>11.616161616161614</v>
      </c>
      <c r="N130" s="5">
        <f t="shared" si="20"/>
        <v>88.383838383838381</v>
      </c>
    </row>
    <row r="131" spans="1:14">
      <c r="A131" s="75"/>
      <c r="B131" s="7" t="s">
        <v>15</v>
      </c>
      <c r="C131" s="22">
        <v>1</v>
      </c>
      <c r="D131" s="20">
        <v>38842</v>
      </c>
      <c r="E131" s="9">
        <v>2</v>
      </c>
      <c r="F131" s="11">
        <v>5.0999999999999996</v>
      </c>
      <c r="G131" s="11">
        <v>0.55000000000000004</v>
      </c>
      <c r="H131" s="11">
        <f t="shared" si="24"/>
        <v>10.784313725490199</v>
      </c>
      <c r="I131" s="11">
        <v>4.54</v>
      </c>
      <c r="J131" s="21">
        <v>1.45</v>
      </c>
      <c r="K131" s="11">
        <f t="shared" si="25"/>
        <v>28.43137254901961</v>
      </c>
      <c r="L131" s="34">
        <f t="shared" si="27"/>
        <v>60.784313725490186</v>
      </c>
      <c r="M131" s="26">
        <f t="shared" si="26"/>
        <v>31.938325991189426</v>
      </c>
      <c r="N131" s="5">
        <f t="shared" si="20"/>
        <v>68.06167400881057</v>
      </c>
    </row>
    <row r="132" spans="1:14">
      <c r="A132" s="75"/>
      <c r="B132" s="8" t="s">
        <v>15</v>
      </c>
      <c r="C132" s="22" t="s">
        <v>12</v>
      </c>
      <c r="D132" s="20">
        <v>38852</v>
      </c>
      <c r="E132" s="9">
        <v>3</v>
      </c>
      <c r="F132" s="11">
        <v>9.11</v>
      </c>
      <c r="G132" s="11">
        <v>0.15</v>
      </c>
      <c r="H132" s="11">
        <f t="shared" si="24"/>
        <v>1.6465422612513723</v>
      </c>
      <c r="I132" s="11">
        <v>8.9700000000000006</v>
      </c>
      <c r="J132" s="21">
        <v>6.75</v>
      </c>
      <c r="K132" s="11">
        <f t="shared" si="25"/>
        <v>74.094401756311754</v>
      </c>
      <c r="L132" s="34">
        <f t="shared" si="27"/>
        <v>24.259055982436873</v>
      </c>
      <c r="M132" s="28">
        <f t="shared" si="26"/>
        <v>75.250836120401331</v>
      </c>
      <c r="N132" s="5">
        <f t="shared" si="20"/>
        <v>24.749163879598669</v>
      </c>
    </row>
    <row r="133" spans="1:14">
      <c r="A133" s="75"/>
      <c r="B133" s="8" t="s">
        <v>15</v>
      </c>
      <c r="C133" s="22" t="s">
        <v>13</v>
      </c>
      <c r="D133" s="20">
        <v>38861</v>
      </c>
      <c r="E133" s="9">
        <v>3</v>
      </c>
      <c r="F133" s="11">
        <v>7.34</v>
      </c>
      <c r="G133" s="11">
        <v>0.61</v>
      </c>
      <c r="H133" s="11">
        <f t="shared" si="24"/>
        <v>8.3106267029972756</v>
      </c>
      <c r="I133" s="11">
        <v>6.72</v>
      </c>
      <c r="J133" s="21">
        <v>1.4950000000000001</v>
      </c>
      <c r="K133" s="11">
        <f t="shared" si="25"/>
        <v>20.367847411444142</v>
      </c>
      <c r="L133" s="34">
        <f t="shared" si="27"/>
        <v>71.321525885558586</v>
      </c>
      <c r="M133" s="28">
        <f t="shared" si="26"/>
        <v>22.24702380952381</v>
      </c>
      <c r="N133" s="5">
        <f t="shared" si="20"/>
        <v>77.75297619047619</v>
      </c>
    </row>
    <row r="134" spans="1:14">
      <c r="A134" s="75"/>
      <c r="B134" s="8" t="s">
        <v>15</v>
      </c>
      <c r="C134" s="22">
        <v>4</v>
      </c>
      <c r="D134" s="20">
        <v>38868</v>
      </c>
      <c r="E134" s="9">
        <v>2</v>
      </c>
      <c r="F134" s="11">
        <v>2.38</v>
      </c>
      <c r="G134" s="11">
        <v>0.21</v>
      </c>
      <c r="H134" s="11">
        <f t="shared" si="24"/>
        <v>8.8235294117647065</v>
      </c>
      <c r="I134" s="11">
        <v>2.16</v>
      </c>
      <c r="J134" s="21">
        <v>1.7</v>
      </c>
      <c r="K134" s="11">
        <f t="shared" si="25"/>
        <v>71.428571428571431</v>
      </c>
      <c r="L134" s="34">
        <f t="shared" si="27"/>
        <v>19.747899159663866</v>
      </c>
      <c r="M134" s="28">
        <f t="shared" si="26"/>
        <v>78.703703703703695</v>
      </c>
      <c r="N134" s="5">
        <f t="shared" si="20"/>
        <v>21.296296296296305</v>
      </c>
    </row>
    <row r="135" spans="1:14">
      <c r="A135" s="75"/>
      <c r="B135" s="8" t="s">
        <v>15</v>
      </c>
      <c r="C135" s="22" t="s">
        <v>12</v>
      </c>
      <c r="D135" s="20">
        <v>38948</v>
      </c>
      <c r="E135" s="9">
        <v>3</v>
      </c>
      <c r="F135" s="11">
        <v>7.46</v>
      </c>
      <c r="G135" s="11">
        <v>0.45</v>
      </c>
      <c r="H135" s="11">
        <f t="shared" si="24"/>
        <v>6.032171581769437</v>
      </c>
      <c r="I135" s="11">
        <v>7.0149999999999997</v>
      </c>
      <c r="J135" s="21">
        <v>0</v>
      </c>
      <c r="K135" s="11">
        <f t="shared" si="25"/>
        <v>0</v>
      </c>
      <c r="L135" s="34">
        <f t="shared" si="27"/>
        <v>93.967828418230567</v>
      </c>
      <c r="M135" s="28">
        <f t="shared" si="26"/>
        <v>0</v>
      </c>
      <c r="N135" s="5">
        <f t="shared" si="20"/>
        <v>100</v>
      </c>
    </row>
    <row r="136" spans="1:14">
      <c r="A136" s="75"/>
      <c r="B136" s="8" t="s">
        <v>15</v>
      </c>
      <c r="C136" s="22" t="s">
        <v>13</v>
      </c>
      <c r="D136" s="20">
        <v>38958</v>
      </c>
      <c r="E136" s="9">
        <v>3</v>
      </c>
      <c r="F136" s="11">
        <v>7.58</v>
      </c>
      <c r="G136" s="11">
        <v>1.39</v>
      </c>
      <c r="H136" s="11">
        <f t="shared" si="24"/>
        <v>18.337730870712402</v>
      </c>
      <c r="I136" s="11">
        <v>6.18</v>
      </c>
      <c r="J136" s="21">
        <v>0</v>
      </c>
      <c r="K136" s="11">
        <f t="shared" si="25"/>
        <v>0</v>
      </c>
      <c r="L136" s="34">
        <f t="shared" si="27"/>
        <v>81.662269129287594</v>
      </c>
      <c r="M136" s="28">
        <f t="shared" si="26"/>
        <v>0</v>
      </c>
      <c r="N136" s="5">
        <f t="shared" si="20"/>
        <v>100</v>
      </c>
    </row>
    <row r="137" spans="1:14">
      <c r="A137" s="75"/>
      <c r="B137" s="8" t="s">
        <v>28</v>
      </c>
      <c r="C137" s="22" t="s">
        <v>25</v>
      </c>
      <c r="D137" s="20">
        <v>38854</v>
      </c>
      <c r="E137" s="9">
        <v>3</v>
      </c>
      <c r="F137" s="11">
        <v>5.0599999999999996</v>
      </c>
      <c r="G137" s="11">
        <v>0.12</v>
      </c>
      <c r="H137" s="11">
        <f t="shared" si="24"/>
        <v>2.3715415019762847</v>
      </c>
      <c r="I137" s="11">
        <v>4.95</v>
      </c>
      <c r="J137" s="21">
        <v>2.9133333333333336</v>
      </c>
      <c r="K137" s="11">
        <f t="shared" si="25"/>
        <v>57.575757575757585</v>
      </c>
      <c r="L137" s="34">
        <f t="shared" si="27"/>
        <v>40.052700922266126</v>
      </c>
      <c r="M137" s="28">
        <f t="shared" si="26"/>
        <v>58.855218855218858</v>
      </c>
      <c r="N137" s="5">
        <f t="shared" si="20"/>
        <v>41.144781144781142</v>
      </c>
    </row>
    <row r="138" spans="1:14">
      <c r="A138" s="75"/>
      <c r="B138" s="8" t="s">
        <v>28</v>
      </c>
      <c r="C138" s="22" t="s">
        <v>13</v>
      </c>
      <c r="D138" s="20">
        <v>38862</v>
      </c>
      <c r="E138" s="9">
        <v>3</v>
      </c>
      <c r="F138" s="11">
        <v>4.5599999999999996</v>
      </c>
      <c r="G138" s="11">
        <v>0.21</v>
      </c>
      <c r="H138" s="11">
        <f t="shared" si="24"/>
        <v>4.6052631578947372</v>
      </c>
      <c r="I138" s="11">
        <v>4.3499999999999996</v>
      </c>
      <c r="J138" s="21">
        <v>1.6</v>
      </c>
      <c r="K138" s="11">
        <f t="shared" si="25"/>
        <v>35.087719298245617</v>
      </c>
      <c r="L138" s="34">
        <f t="shared" si="27"/>
        <v>60.307017543859644</v>
      </c>
      <c r="M138" s="28">
        <f t="shared" si="26"/>
        <v>36.781609195402304</v>
      </c>
      <c r="N138" s="5">
        <f t="shared" si="20"/>
        <v>63.218390804597689</v>
      </c>
    </row>
    <row r="139" spans="1:14">
      <c r="A139" s="75"/>
      <c r="B139" s="8" t="s">
        <v>28</v>
      </c>
      <c r="C139" s="22" t="s">
        <v>11</v>
      </c>
      <c r="D139" s="20">
        <v>38892</v>
      </c>
      <c r="E139" s="9">
        <v>3</v>
      </c>
      <c r="F139" s="11">
        <v>4.9000000000000004</v>
      </c>
      <c r="G139" s="11">
        <v>0.49</v>
      </c>
      <c r="H139" s="11">
        <f t="shared" si="24"/>
        <v>10</v>
      </c>
      <c r="I139" s="11">
        <v>4.41</v>
      </c>
      <c r="J139" s="21">
        <v>0.1225</v>
      </c>
      <c r="K139" s="11">
        <f t="shared" si="25"/>
        <v>2.5</v>
      </c>
      <c r="L139" s="34">
        <f t="shared" si="27"/>
        <v>87.5</v>
      </c>
      <c r="M139" s="28">
        <f t="shared" si="26"/>
        <v>2.7777777777777777</v>
      </c>
      <c r="N139" s="5">
        <f t="shared" si="20"/>
        <v>97.222222222222229</v>
      </c>
    </row>
    <row r="140" spans="1:14">
      <c r="A140" s="75"/>
      <c r="B140" s="8" t="s">
        <v>28</v>
      </c>
      <c r="C140" s="22" t="s">
        <v>39</v>
      </c>
      <c r="D140" s="20">
        <v>38906</v>
      </c>
      <c r="E140" s="9">
        <v>1</v>
      </c>
      <c r="F140" s="11">
        <v>1.55</v>
      </c>
      <c r="G140" s="11">
        <v>0.02</v>
      </c>
      <c r="H140" s="11">
        <f t="shared" si="24"/>
        <v>1.2903225806451613</v>
      </c>
      <c r="I140" s="11">
        <v>1.53</v>
      </c>
      <c r="J140" s="22">
        <v>0.33999999999999997</v>
      </c>
      <c r="K140" s="11">
        <f t="shared" si="25"/>
        <v>21.93548387096774</v>
      </c>
      <c r="L140" s="34">
        <f t="shared" si="27"/>
        <v>76.774193548387089</v>
      </c>
      <c r="M140" s="28">
        <f t="shared" si="26"/>
        <v>22.222222222222221</v>
      </c>
      <c r="N140" s="5">
        <f t="shared" si="20"/>
        <v>77.777777777777771</v>
      </c>
    </row>
    <row r="141" spans="1:14">
      <c r="A141" s="75"/>
      <c r="B141" s="8" t="s">
        <v>28</v>
      </c>
      <c r="C141" s="22" t="s">
        <v>12</v>
      </c>
      <c r="D141" s="20">
        <v>38948</v>
      </c>
      <c r="E141" s="9">
        <v>3</v>
      </c>
      <c r="F141" s="11">
        <v>9.18</v>
      </c>
      <c r="G141" s="11">
        <v>0.53</v>
      </c>
      <c r="H141" s="11">
        <f t="shared" si="24"/>
        <v>5.7734204793028328</v>
      </c>
      <c r="I141" s="11">
        <v>8.67</v>
      </c>
      <c r="J141" s="22">
        <v>1.63</v>
      </c>
      <c r="K141" s="11">
        <f t="shared" si="25"/>
        <v>17.755991285403052</v>
      </c>
      <c r="L141" s="34">
        <f t="shared" si="27"/>
        <v>76.470588235294116</v>
      </c>
      <c r="M141" s="28">
        <f t="shared" si="26"/>
        <v>18.800461361014996</v>
      </c>
      <c r="N141" s="5">
        <f t="shared" si="20"/>
        <v>81.199538638985004</v>
      </c>
    </row>
    <row r="142" spans="1:14" ht="15" customHeight="1">
      <c r="A142" s="75"/>
      <c r="B142" s="8" t="s">
        <v>28</v>
      </c>
      <c r="C142" s="22" t="s">
        <v>40</v>
      </c>
      <c r="D142" s="20">
        <v>38958</v>
      </c>
      <c r="E142" s="9">
        <v>3</v>
      </c>
      <c r="F142" s="11">
        <v>4.75</v>
      </c>
      <c r="G142" s="11">
        <v>0.51</v>
      </c>
      <c r="H142" s="11">
        <f t="shared" si="24"/>
        <v>10.736842105263158</v>
      </c>
      <c r="I142" s="11">
        <v>4.26</v>
      </c>
      <c r="J142" s="21">
        <v>0</v>
      </c>
      <c r="K142" s="11">
        <f t="shared" si="25"/>
        <v>0</v>
      </c>
      <c r="L142" s="34">
        <f t="shared" si="27"/>
        <v>89.263157894736835</v>
      </c>
      <c r="M142" s="28">
        <f t="shared" si="26"/>
        <v>0</v>
      </c>
      <c r="N142" s="5">
        <f t="shared" si="20"/>
        <v>100</v>
      </c>
    </row>
    <row r="143" spans="1:14">
      <c r="A143" s="75"/>
      <c r="B143" s="8" t="s">
        <v>30</v>
      </c>
      <c r="C143" s="22" t="s">
        <v>12</v>
      </c>
      <c r="D143" s="20">
        <v>38884</v>
      </c>
      <c r="E143" s="9">
        <v>3</v>
      </c>
      <c r="F143" s="11">
        <v>5.2</v>
      </c>
      <c r="G143" s="11">
        <v>0.06</v>
      </c>
      <c r="H143" s="11">
        <f t="shared" si="24"/>
        <v>1.1538461538461537</v>
      </c>
      <c r="I143" s="11">
        <v>5.16</v>
      </c>
      <c r="J143" s="21">
        <v>0.17499999999999999</v>
      </c>
      <c r="K143" s="11">
        <f t="shared" si="25"/>
        <v>3.3653846153846154</v>
      </c>
      <c r="L143" s="34">
        <f t="shared" si="27"/>
        <v>95.480769230769241</v>
      </c>
      <c r="M143" s="28">
        <f t="shared" si="26"/>
        <v>3.3914728682170541</v>
      </c>
      <c r="N143" s="5">
        <f t="shared" si="20"/>
        <v>96.608527131782949</v>
      </c>
    </row>
    <row r="144" spans="1:14">
      <c r="A144" s="75"/>
      <c r="B144" s="8" t="s">
        <v>30</v>
      </c>
      <c r="C144" s="22">
        <v>1</v>
      </c>
      <c r="D144" s="20">
        <v>38950</v>
      </c>
      <c r="E144" s="9">
        <v>3</v>
      </c>
      <c r="F144" s="11">
        <v>8.2200000000000006</v>
      </c>
      <c r="G144" s="11">
        <v>0</v>
      </c>
      <c r="H144" s="11">
        <f t="shared" si="24"/>
        <v>0</v>
      </c>
      <c r="I144" s="11">
        <v>8.2200000000000006</v>
      </c>
      <c r="J144" s="21">
        <v>1.47</v>
      </c>
      <c r="K144" s="11">
        <f t="shared" si="25"/>
        <v>17.883211678832115</v>
      </c>
      <c r="L144" s="34">
        <f t="shared" si="27"/>
        <v>82.116788321167888</v>
      </c>
      <c r="M144" s="28">
        <f t="shared" si="26"/>
        <v>17.883211678832115</v>
      </c>
      <c r="N144" s="5">
        <f t="shared" si="20"/>
        <v>82.116788321167888</v>
      </c>
    </row>
    <row r="145" spans="1:20" ht="15" customHeight="1">
      <c r="A145" s="75"/>
      <c r="B145" s="8" t="s">
        <v>30</v>
      </c>
      <c r="C145" s="22">
        <v>2</v>
      </c>
      <c r="D145" s="20">
        <v>38960</v>
      </c>
      <c r="E145" s="9">
        <v>3</v>
      </c>
      <c r="F145" s="11">
        <v>4.6500000000000004</v>
      </c>
      <c r="G145" s="11">
        <v>0</v>
      </c>
      <c r="H145" s="11">
        <f t="shared" si="24"/>
        <v>0</v>
      </c>
      <c r="I145" s="11">
        <v>4.6500000000000004</v>
      </c>
      <c r="J145" s="21">
        <v>0</v>
      </c>
      <c r="K145" s="11">
        <f t="shared" si="25"/>
        <v>0</v>
      </c>
      <c r="L145" s="34">
        <f t="shared" si="27"/>
        <v>100</v>
      </c>
      <c r="M145" s="28">
        <f t="shared" si="26"/>
        <v>0</v>
      </c>
      <c r="N145" s="5">
        <f t="shared" si="20"/>
        <v>100</v>
      </c>
    </row>
    <row r="146" spans="1:20">
      <c r="A146" s="75"/>
      <c r="B146" s="8" t="s">
        <v>31</v>
      </c>
      <c r="C146" s="22">
        <v>3</v>
      </c>
      <c r="D146" s="20">
        <v>38887</v>
      </c>
      <c r="E146" s="9">
        <v>1</v>
      </c>
      <c r="F146" s="11">
        <v>14.45</v>
      </c>
      <c r="G146" s="11">
        <v>0</v>
      </c>
      <c r="H146" s="11">
        <f t="shared" si="24"/>
        <v>0</v>
      </c>
      <c r="I146" s="11">
        <v>14.45</v>
      </c>
      <c r="J146" s="11">
        <v>14</v>
      </c>
      <c r="K146" s="11">
        <f t="shared" si="25"/>
        <v>96.885813148788927</v>
      </c>
      <c r="L146" s="34">
        <f t="shared" si="27"/>
        <v>3.114186851211068</v>
      </c>
      <c r="M146" s="28">
        <f t="shared" si="26"/>
        <v>96.885813148788941</v>
      </c>
      <c r="N146" s="5">
        <f t="shared" ref="N146:N209" si="28">(I146-J146)/I146*100</f>
        <v>3.114186851211068</v>
      </c>
    </row>
    <row r="147" spans="1:20">
      <c r="A147" s="75"/>
      <c r="B147" s="8" t="s">
        <v>31</v>
      </c>
      <c r="C147" s="22" t="s">
        <v>27</v>
      </c>
      <c r="D147" s="20">
        <v>38964</v>
      </c>
      <c r="E147" s="9">
        <v>3</v>
      </c>
      <c r="F147" s="11">
        <v>21.67</v>
      </c>
      <c r="G147" s="11">
        <v>0.01</v>
      </c>
      <c r="H147" s="11">
        <f t="shared" si="24"/>
        <v>4.6146746654360866E-2</v>
      </c>
      <c r="I147" s="11">
        <v>21.66</v>
      </c>
      <c r="J147" s="22">
        <v>10.75</v>
      </c>
      <c r="K147" s="11">
        <f t="shared" si="25"/>
        <v>49.607752653437927</v>
      </c>
      <c r="L147" s="34">
        <f t="shared" si="27"/>
        <v>50.3461005999077</v>
      </c>
      <c r="M147" s="28">
        <f t="shared" si="26"/>
        <v>49.630655586334257</v>
      </c>
      <c r="N147" s="5">
        <f t="shared" si="28"/>
        <v>50.369344413665743</v>
      </c>
    </row>
    <row r="148" spans="1:20">
      <c r="A148" s="75"/>
      <c r="B148" s="8" t="s">
        <v>36</v>
      </c>
      <c r="C148" s="9">
        <v>1</v>
      </c>
      <c r="D148" s="10">
        <v>38841</v>
      </c>
      <c r="E148" s="9">
        <v>5</v>
      </c>
      <c r="F148" s="11">
        <v>8.24</v>
      </c>
      <c r="G148" s="11">
        <v>0.21</v>
      </c>
      <c r="H148" s="11">
        <f t="shared" si="24"/>
        <v>2.5485436893203883</v>
      </c>
      <c r="I148" s="11">
        <v>8.0299999999999994</v>
      </c>
      <c r="J148" s="11">
        <v>3.65</v>
      </c>
      <c r="K148" s="11">
        <f t="shared" si="25"/>
        <v>44.296116504854368</v>
      </c>
      <c r="L148" s="34">
        <f t="shared" si="27"/>
        <v>53.155339805825228</v>
      </c>
      <c r="M148" s="28">
        <f t="shared" si="26"/>
        <v>45.45454545454546</v>
      </c>
      <c r="N148" s="5">
        <f t="shared" si="28"/>
        <v>54.54545454545454</v>
      </c>
    </row>
    <row r="149" spans="1:20">
      <c r="A149" s="75"/>
      <c r="B149" s="8" t="s">
        <v>36</v>
      </c>
      <c r="C149" s="9">
        <v>1</v>
      </c>
      <c r="D149" s="20">
        <v>38923</v>
      </c>
      <c r="E149" s="22">
        <v>4</v>
      </c>
      <c r="F149" s="21">
        <v>5.08</v>
      </c>
      <c r="G149" s="21">
        <v>0.32</v>
      </c>
      <c r="H149" s="21">
        <f t="shared" si="24"/>
        <v>6.2992125984251963</v>
      </c>
      <c r="I149" s="21">
        <v>4.76</v>
      </c>
      <c r="J149" s="21">
        <v>0</v>
      </c>
      <c r="K149" s="21">
        <f t="shared" si="25"/>
        <v>0</v>
      </c>
      <c r="L149" s="34">
        <f t="shared" si="27"/>
        <v>93.7007874015748</v>
      </c>
      <c r="M149" s="28">
        <f t="shared" si="26"/>
        <v>0</v>
      </c>
      <c r="N149" s="5">
        <f t="shared" si="28"/>
        <v>100</v>
      </c>
    </row>
    <row r="150" spans="1:20">
      <c r="A150" s="75"/>
      <c r="B150" s="8" t="s">
        <v>36</v>
      </c>
      <c r="C150" s="9">
        <v>1</v>
      </c>
      <c r="D150" s="20">
        <v>38986</v>
      </c>
      <c r="E150" s="22">
        <v>4</v>
      </c>
      <c r="F150" s="21">
        <v>1.83</v>
      </c>
      <c r="G150" s="21">
        <v>0.19</v>
      </c>
      <c r="H150" s="21">
        <f t="shared" si="24"/>
        <v>10.382513661202186</v>
      </c>
      <c r="I150" s="21">
        <v>1.64</v>
      </c>
      <c r="J150" s="21">
        <v>0</v>
      </c>
      <c r="K150" s="21">
        <f t="shared" si="25"/>
        <v>0</v>
      </c>
      <c r="L150" s="34">
        <f t="shared" si="27"/>
        <v>89.617486338797818</v>
      </c>
      <c r="M150" s="28">
        <f t="shared" si="26"/>
        <v>0</v>
      </c>
      <c r="N150" s="5">
        <f t="shared" si="28"/>
        <v>100</v>
      </c>
    </row>
    <row r="151" spans="1:20">
      <c r="A151" s="75"/>
      <c r="B151" s="8" t="s">
        <v>41</v>
      </c>
      <c r="C151" s="22" t="s">
        <v>12</v>
      </c>
      <c r="D151" s="20">
        <v>38842</v>
      </c>
      <c r="E151" s="22">
        <v>8</v>
      </c>
      <c r="F151" s="21">
        <v>9.44</v>
      </c>
      <c r="G151" s="21">
        <v>0.88</v>
      </c>
      <c r="H151" s="21">
        <f t="shared" si="24"/>
        <v>9.3220338983050848</v>
      </c>
      <c r="I151" s="21">
        <v>8.56</v>
      </c>
      <c r="J151" s="21">
        <v>3.9950000000000001</v>
      </c>
      <c r="K151" s="21">
        <f t="shared" si="25"/>
        <v>42.319915254237287</v>
      </c>
      <c r="L151" s="34">
        <f t="shared" si="27"/>
        <v>48.358050847457619</v>
      </c>
      <c r="M151" s="28">
        <f t="shared" si="26"/>
        <v>46.670560747663551</v>
      </c>
      <c r="N151" s="5">
        <f t="shared" si="28"/>
        <v>53.329439252336449</v>
      </c>
    </row>
    <row r="152" spans="1:20">
      <c r="A152" s="75"/>
      <c r="B152" s="8" t="s">
        <v>41</v>
      </c>
      <c r="C152" s="9">
        <v>1</v>
      </c>
      <c r="D152" s="20">
        <v>38856</v>
      </c>
      <c r="E152" s="22">
        <v>6</v>
      </c>
      <c r="F152" s="21">
        <v>11.91</v>
      </c>
      <c r="G152" s="21">
        <v>1.06</v>
      </c>
      <c r="H152" s="21">
        <f t="shared" si="24"/>
        <v>8.9000839630562556</v>
      </c>
      <c r="I152" s="21">
        <v>10.86</v>
      </c>
      <c r="J152" s="21">
        <v>10.06</v>
      </c>
      <c r="K152" s="21">
        <f t="shared" si="25"/>
        <v>84.466834592779179</v>
      </c>
      <c r="L152" s="34">
        <f t="shared" si="27"/>
        <v>6.63308144416456</v>
      </c>
      <c r="M152" s="28">
        <f t="shared" si="26"/>
        <v>92.633517495395949</v>
      </c>
      <c r="N152" s="5">
        <f t="shared" si="28"/>
        <v>7.3664825046040425</v>
      </c>
    </row>
    <row r="153" spans="1:20">
      <c r="A153" s="75"/>
      <c r="B153" s="8" t="s">
        <v>41</v>
      </c>
      <c r="C153" s="9">
        <v>2</v>
      </c>
      <c r="D153" s="20">
        <v>38901</v>
      </c>
      <c r="E153" s="22">
        <v>6</v>
      </c>
      <c r="F153" s="21">
        <v>9.66</v>
      </c>
      <c r="G153" s="21">
        <v>2.12</v>
      </c>
      <c r="H153" s="21">
        <f t="shared" si="24"/>
        <v>21.946169772256727</v>
      </c>
      <c r="I153" s="21">
        <v>7.56</v>
      </c>
      <c r="J153" s="21">
        <v>6.06</v>
      </c>
      <c r="K153" s="21">
        <f t="shared" si="25"/>
        <v>62.732919254658384</v>
      </c>
      <c r="L153" s="34">
        <f t="shared" si="27"/>
        <v>15.320910973084892</v>
      </c>
      <c r="M153" s="28">
        <f t="shared" si="26"/>
        <v>80.158730158730165</v>
      </c>
      <c r="N153" s="5">
        <f t="shared" si="28"/>
        <v>19.841269841269842</v>
      </c>
    </row>
    <row r="154" spans="1:20">
      <c r="A154" s="75"/>
      <c r="B154" s="8" t="s">
        <v>41</v>
      </c>
      <c r="C154" s="22" t="s">
        <v>12</v>
      </c>
      <c r="D154" s="20">
        <v>38915</v>
      </c>
      <c r="E154" s="22">
        <v>14</v>
      </c>
      <c r="F154" s="21">
        <v>12.23</v>
      </c>
      <c r="G154" s="21">
        <v>1.33</v>
      </c>
      <c r="H154" s="21">
        <f t="shared" si="24"/>
        <v>10.874897792313982</v>
      </c>
      <c r="I154" s="21">
        <v>10.92</v>
      </c>
      <c r="J154" s="21">
        <v>5.6050000000000004</v>
      </c>
      <c r="K154" s="21">
        <f t="shared" si="25"/>
        <v>45.829926410466065</v>
      </c>
      <c r="L154" s="34">
        <f t="shared" si="27"/>
        <v>43.295175797219947</v>
      </c>
      <c r="M154" s="28">
        <f t="shared" si="26"/>
        <v>51.327838827838832</v>
      </c>
      <c r="N154" s="5">
        <f t="shared" si="28"/>
        <v>48.672161172161168</v>
      </c>
    </row>
    <row r="155" spans="1:20" ht="15.75" thickBot="1">
      <c r="A155" s="75"/>
      <c r="B155" s="8" t="s">
        <v>41</v>
      </c>
      <c r="C155" s="22" t="s">
        <v>12</v>
      </c>
      <c r="D155" s="20">
        <v>38929</v>
      </c>
      <c r="E155" s="22">
        <v>15</v>
      </c>
      <c r="F155" s="21">
        <v>13.372999999999999</v>
      </c>
      <c r="G155" s="21">
        <v>0.09</v>
      </c>
      <c r="H155" s="21">
        <f t="shared" si="24"/>
        <v>0.67299783145143199</v>
      </c>
      <c r="I155" s="21">
        <v>13.356</v>
      </c>
      <c r="J155" s="21">
        <v>10.27</v>
      </c>
      <c r="K155" s="21">
        <f t="shared" si="25"/>
        <v>76.79653032229119</v>
      </c>
      <c r="L155" s="34">
        <f t="shared" si="27"/>
        <v>22.530471846257385</v>
      </c>
      <c r="M155" s="28">
        <f t="shared" si="26"/>
        <v>76.894279724468404</v>
      </c>
      <c r="N155" s="5">
        <f t="shared" si="28"/>
        <v>23.105720275531599</v>
      </c>
    </row>
    <row r="156" spans="1:20" s="72" customFormat="1" ht="15.75" thickBot="1">
      <c r="A156" s="77">
        <v>2007</v>
      </c>
      <c r="B156" s="78"/>
      <c r="C156" s="78"/>
      <c r="D156" s="78"/>
      <c r="E156" s="78"/>
      <c r="F156" s="78"/>
      <c r="G156" s="78"/>
      <c r="H156" s="78"/>
      <c r="I156" s="78"/>
      <c r="J156" s="78"/>
      <c r="K156" s="78"/>
      <c r="L156" s="78"/>
      <c r="M156" s="79"/>
      <c r="N156" s="40"/>
      <c r="O156" s="15">
        <v>2007</v>
      </c>
      <c r="P156" s="4" t="s">
        <v>53</v>
      </c>
      <c r="Q156" s="4" t="s">
        <v>54</v>
      </c>
      <c r="R156" s="4" t="s">
        <v>55</v>
      </c>
      <c r="S156" s="4" t="s">
        <v>56</v>
      </c>
      <c r="T156" s="4" t="s">
        <v>57</v>
      </c>
    </row>
    <row r="157" spans="1:20">
      <c r="A157" s="74">
        <v>2007</v>
      </c>
      <c r="B157" s="9" t="s">
        <v>15</v>
      </c>
      <c r="C157" s="22" t="s">
        <v>12</v>
      </c>
      <c r="D157" s="20">
        <v>39201</v>
      </c>
      <c r="E157" s="9">
        <v>3</v>
      </c>
      <c r="F157" s="21">
        <v>11.35</v>
      </c>
      <c r="G157" s="21">
        <v>1.35</v>
      </c>
      <c r="H157" s="21">
        <f t="shared" ref="H157:H188" si="29">100*G157/F157</f>
        <v>11.894273127753305</v>
      </c>
      <c r="I157" s="21">
        <v>9.99</v>
      </c>
      <c r="J157" s="21">
        <v>2.88</v>
      </c>
      <c r="K157" s="21">
        <f t="shared" ref="K157:K188" si="30">100*J157/F157</f>
        <v>25.37444933920705</v>
      </c>
      <c r="L157" s="34">
        <f>100*(F157-G157-J157)/F157</f>
        <v>62.731277533039652</v>
      </c>
      <c r="M157" s="28">
        <f t="shared" si="26"/>
        <v>28.828828828828829</v>
      </c>
      <c r="N157" s="5">
        <f t="shared" si="28"/>
        <v>71.171171171171181</v>
      </c>
      <c r="O157" s="23" t="s">
        <v>63</v>
      </c>
      <c r="P157" s="24">
        <f>AVERAGE(F157:F188)</f>
        <v>10.332527348417267</v>
      </c>
      <c r="Q157" s="25">
        <f>MIN(F157:F188)</f>
        <v>4.5</v>
      </c>
      <c r="R157" s="25">
        <f>MAX(F157:F188)</f>
        <v>26.28</v>
      </c>
      <c r="S157" s="25">
        <f>PERCENTILE(F157:F188,0.95)</f>
        <v>21.450999999999993</v>
      </c>
      <c r="T157" s="26">
        <f>100*STDEV(F157:F188)/P157</f>
        <v>52.391023488427258</v>
      </c>
    </row>
    <row r="158" spans="1:20">
      <c r="A158" s="75"/>
      <c r="B158" s="9" t="s">
        <v>15</v>
      </c>
      <c r="C158" s="22" t="s">
        <v>13</v>
      </c>
      <c r="D158" s="20">
        <v>39247</v>
      </c>
      <c r="E158" s="9">
        <v>3</v>
      </c>
      <c r="F158" s="9">
        <v>7.87</v>
      </c>
      <c r="G158" s="21">
        <v>1.38</v>
      </c>
      <c r="H158" s="21">
        <f t="shared" si="29"/>
        <v>17.534942820838626</v>
      </c>
      <c r="I158" s="21">
        <v>6.48</v>
      </c>
      <c r="J158" s="21">
        <v>0</v>
      </c>
      <c r="K158" s="21">
        <f t="shared" si="30"/>
        <v>0</v>
      </c>
      <c r="L158" s="34">
        <f>100*(F158-G158-J158)/F158</f>
        <v>82.465057179161377</v>
      </c>
      <c r="M158" s="28">
        <f t="shared" si="26"/>
        <v>0</v>
      </c>
      <c r="N158" s="5">
        <f t="shared" si="28"/>
        <v>100</v>
      </c>
      <c r="O158" s="23" t="s">
        <v>64</v>
      </c>
      <c r="P158" s="27">
        <f>AVERAGE(I157:I188)</f>
        <v>9.5474000000000032</v>
      </c>
      <c r="Q158" s="21">
        <f>MIN(I157:I188)</f>
        <v>4.4400000000000004</v>
      </c>
      <c r="R158" s="21">
        <f>MAX(I157:I188)</f>
        <v>25.98</v>
      </c>
      <c r="S158" s="21">
        <f>PERCENTILE(I157:I188,0.95)</f>
        <v>20.460999999999995</v>
      </c>
      <c r="T158" s="28">
        <f>100*STDEV(I157:I188)/P158</f>
        <v>55.854747893423692</v>
      </c>
    </row>
    <row r="159" spans="1:20">
      <c r="A159" s="75"/>
      <c r="B159" s="9" t="s">
        <v>15</v>
      </c>
      <c r="C159" s="22" t="s">
        <v>12</v>
      </c>
      <c r="D159" s="20">
        <v>39285</v>
      </c>
      <c r="E159" s="9">
        <v>3</v>
      </c>
      <c r="F159" s="21">
        <v>10.26</v>
      </c>
      <c r="G159" s="21">
        <v>0.61</v>
      </c>
      <c r="H159" s="21">
        <f t="shared" si="29"/>
        <v>5.9454191033138404</v>
      </c>
      <c r="I159" s="21">
        <v>9.66</v>
      </c>
      <c r="J159" s="21">
        <v>0</v>
      </c>
      <c r="K159" s="21">
        <f t="shared" si="30"/>
        <v>0</v>
      </c>
      <c r="L159" s="34">
        <f t="shared" ref="L159:L188" si="31">100*(F159-G159-J159)/F159</f>
        <v>94.054580896686161</v>
      </c>
      <c r="M159" s="28">
        <f t="shared" si="26"/>
        <v>0</v>
      </c>
      <c r="N159" s="5">
        <f t="shared" si="28"/>
        <v>100</v>
      </c>
      <c r="O159" s="23" t="s">
        <v>65</v>
      </c>
      <c r="P159" s="27">
        <f>AVERAGE(H157:H188)</f>
        <v>8.0000284412673732</v>
      </c>
      <c r="Q159" s="21">
        <f>MIN(H157:H188)</f>
        <v>0</v>
      </c>
      <c r="R159" s="21">
        <f>MAX(H157:H188)</f>
        <v>21.380846325167038</v>
      </c>
      <c r="S159" s="21">
        <f>PERCENTILE(H157:H188,0.95)</f>
        <v>18.949918553896758</v>
      </c>
      <c r="T159" s="28">
        <f>100*STDEV(H157:H188)/P159</f>
        <v>85.392379792478579</v>
      </c>
    </row>
    <row r="160" spans="1:20">
      <c r="A160" s="75"/>
      <c r="B160" s="9" t="s">
        <v>15</v>
      </c>
      <c r="C160" s="22" t="s">
        <v>13</v>
      </c>
      <c r="D160" s="20">
        <v>39289</v>
      </c>
      <c r="E160" s="9">
        <v>3</v>
      </c>
      <c r="F160" s="11">
        <v>7.75</v>
      </c>
      <c r="G160" s="11">
        <v>1.35</v>
      </c>
      <c r="H160" s="11">
        <f t="shared" si="29"/>
        <v>17.419354838709676</v>
      </c>
      <c r="I160" s="11">
        <v>6.39</v>
      </c>
      <c r="J160" s="11">
        <v>0</v>
      </c>
      <c r="K160" s="11">
        <f t="shared" si="30"/>
        <v>0</v>
      </c>
      <c r="L160" s="34">
        <f t="shared" si="31"/>
        <v>82.58064516129032</v>
      </c>
      <c r="M160" s="28">
        <f t="shared" si="26"/>
        <v>0</v>
      </c>
      <c r="N160" s="5">
        <f t="shared" si="28"/>
        <v>100</v>
      </c>
      <c r="O160" s="23" t="s">
        <v>66</v>
      </c>
      <c r="P160" s="27">
        <f>AVERAGE(K157:K188)</f>
        <v>27.871384181615749</v>
      </c>
      <c r="Q160" s="21">
        <f>MIN(K157:K188)</f>
        <v>0</v>
      </c>
      <c r="R160" s="21">
        <f>MAX(K157:K188)</f>
        <v>85.980611483967181</v>
      </c>
      <c r="S160" s="21">
        <f>PERCENTILE(K157:K188,0.95)</f>
        <v>65.234748829890989</v>
      </c>
      <c r="T160" s="28">
        <f>100*STDEV(K157:K188)/P160</f>
        <v>84.501769935661727</v>
      </c>
    </row>
    <row r="161" spans="1:20" ht="18">
      <c r="A161" s="75"/>
      <c r="B161" s="9" t="s">
        <v>15</v>
      </c>
      <c r="C161" s="22" t="s">
        <v>12</v>
      </c>
      <c r="D161" s="20">
        <v>39325</v>
      </c>
      <c r="E161" s="9">
        <v>3</v>
      </c>
      <c r="F161" s="11">
        <v>9.8800000000000008</v>
      </c>
      <c r="G161" s="11">
        <v>1.77</v>
      </c>
      <c r="H161" s="11">
        <f t="shared" si="29"/>
        <v>17.914979757085018</v>
      </c>
      <c r="I161" s="11">
        <v>8.1</v>
      </c>
      <c r="J161" s="22">
        <v>1.07</v>
      </c>
      <c r="K161" s="11">
        <f t="shared" si="30"/>
        <v>10.82995951417004</v>
      </c>
      <c r="L161" s="34">
        <f t="shared" si="31"/>
        <v>71.255060728744951</v>
      </c>
      <c r="M161" s="28">
        <f t="shared" si="26"/>
        <v>13.209876543209878</v>
      </c>
      <c r="N161" s="5">
        <f t="shared" si="28"/>
        <v>86.790123456790127</v>
      </c>
      <c r="O161" s="9" t="s">
        <v>83</v>
      </c>
      <c r="P161" s="27">
        <f>AVERAGE(M157:M188)</f>
        <v>30.294353331966477</v>
      </c>
      <c r="Q161" s="21">
        <f>MIN(M157:M188)</f>
        <v>0</v>
      </c>
      <c r="R161" s="21">
        <f>MAX(M157:M188)</f>
        <v>96.566164154103845</v>
      </c>
      <c r="S161" s="21">
        <f>PERCENTILE(M157:M188,0.95)</f>
        <v>68.973494396625853</v>
      </c>
      <c r="T161" s="28">
        <f>100*STDEV(M157:M188)/P161</f>
        <v>84.164171840982732</v>
      </c>
    </row>
    <row r="162" spans="1:20" ht="18.75" thickBot="1">
      <c r="A162" s="75"/>
      <c r="B162" s="9" t="s">
        <v>15</v>
      </c>
      <c r="C162" s="22" t="s">
        <v>13</v>
      </c>
      <c r="D162" s="20">
        <v>39334</v>
      </c>
      <c r="E162" s="9">
        <v>2</v>
      </c>
      <c r="F162" s="11">
        <v>6.13</v>
      </c>
      <c r="G162" s="11">
        <v>0.73</v>
      </c>
      <c r="H162" s="11">
        <f t="shared" si="29"/>
        <v>11.908646003262643</v>
      </c>
      <c r="I162" s="11">
        <v>5.4</v>
      </c>
      <c r="J162" s="11">
        <v>0</v>
      </c>
      <c r="K162" s="11">
        <f t="shared" si="30"/>
        <v>0</v>
      </c>
      <c r="L162" s="34">
        <f t="shared" si="31"/>
        <v>88.091353996737354</v>
      </c>
      <c r="M162" s="28">
        <f t="shared" si="26"/>
        <v>0</v>
      </c>
      <c r="N162" s="5">
        <f t="shared" si="28"/>
        <v>100</v>
      </c>
      <c r="O162" s="4" t="s">
        <v>71</v>
      </c>
      <c r="P162" s="29">
        <f>AVERAGE(L157:L188)</f>
        <v>64.128587377116872</v>
      </c>
      <c r="Q162" s="19">
        <f>MIN(L157:L188)</f>
        <v>3.131991051454138</v>
      </c>
      <c r="R162" s="19">
        <f>MAX(L157:L188)</f>
        <v>100</v>
      </c>
      <c r="S162" s="19">
        <f>PERCENTILE(L157:L188,0.95)</f>
        <v>98.35</v>
      </c>
      <c r="T162" s="30">
        <f>100*STDEV(L157:L188)/P162</f>
        <v>37.258356385701866</v>
      </c>
    </row>
    <row r="163" spans="1:20">
      <c r="A163" s="75"/>
      <c r="B163" s="9" t="s">
        <v>15</v>
      </c>
      <c r="C163" s="22">
        <v>1</v>
      </c>
      <c r="D163" s="20">
        <v>39363</v>
      </c>
      <c r="E163" s="9">
        <v>2</v>
      </c>
      <c r="F163" s="11">
        <v>5.28</v>
      </c>
      <c r="G163" s="11">
        <v>0.37</v>
      </c>
      <c r="H163" s="11">
        <f t="shared" si="29"/>
        <v>7.0075757575757569</v>
      </c>
      <c r="I163" s="11">
        <v>4.9000000000000004</v>
      </c>
      <c r="J163" s="11">
        <v>1.01</v>
      </c>
      <c r="K163" s="11">
        <f t="shared" si="30"/>
        <v>19.128787878787879</v>
      </c>
      <c r="L163" s="34">
        <f t="shared" si="31"/>
        <v>73.863636363636374</v>
      </c>
      <c r="M163" s="28">
        <f t="shared" ref="M163:M226" si="32">J163/I163*100</f>
        <v>20.612244897959179</v>
      </c>
      <c r="N163" s="5">
        <f t="shared" si="28"/>
        <v>79.387755102040828</v>
      </c>
    </row>
    <row r="164" spans="1:20">
      <c r="A164" s="75"/>
      <c r="B164" s="9" t="s">
        <v>15</v>
      </c>
      <c r="C164" s="22" t="s">
        <v>27</v>
      </c>
      <c r="D164" s="20">
        <v>39373</v>
      </c>
      <c r="E164" s="9">
        <v>2</v>
      </c>
      <c r="F164" s="11">
        <v>5.3</v>
      </c>
      <c r="G164" s="11">
        <v>0.74</v>
      </c>
      <c r="H164" s="11">
        <f t="shared" si="29"/>
        <v>13.962264150943398</v>
      </c>
      <c r="I164" s="11">
        <v>4.5599999999999996</v>
      </c>
      <c r="J164" s="22">
        <v>0.35</v>
      </c>
      <c r="K164" s="11">
        <f t="shared" si="30"/>
        <v>6.6037735849056602</v>
      </c>
      <c r="L164" s="34">
        <f t="shared" si="31"/>
        <v>79.433962264150949</v>
      </c>
      <c r="M164" s="28">
        <f t="shared" si="32"/>
        <v>7.6754385964912286</v>
      </c>
      <c r="N164" s="5">
        <f t="shared" si="28"/>
        <v>92.324561403508781</v>
      </c>
    </row>
    <row r="165" spans="1:20">
      <c r="A165" s="75"/>
      <c r="B165" s="9" t="s">
        <v>28</v>
      </c>
      <c r="C165" s="22" t="s">
        <v>42</v>
      </c>
      <c r="D165" s="20">
        <v>39227</v>
      </c>
      <c r="E165" s="9">
        <v>5</v>
      </c>
      <c r="F165" s="11">
        <v>15.14</v>
      </c>
      <c r="G165" s="11">
        <v>0.51</v>
      </c>
      <c r="H165" s="11">
        <f t="shared" si="29"/>
        <v>3.3685601056803169</v>
      </c>
      <c r="I165" s="11">
        <v>14.65</v>
      </c>
      <c r="J165" s="21">
        <v>6.5216666666666656</v>
      </c>
      <c r="K165" s="11">
        <f t="shared" si="30"/>
        <v>43.075737560546003</v>
      </c>
      <c r="L165" s="34">
        <f t="shared" si="31"/>
        <v>53.555702333773674</v>
      </c>
      <c r="M165" s="28">
        <f t="shared" si="32"/>
        <v>44.516496018202496</v>
      </c>
      <c r="N165" s="5">
        <f t="shared" si="28"/>
        <v>55.483503981797497</v>
      </c>
    </row>
    <row r="166" spans="1:20" ht="15" customHeight="1">
      <c r="A166" s="75"/>
      <c r="B166" s="9" t="s">
        <v>28</v>
      </c>
      <c r="C166" s="22">
        <v>4</v>
      </c>
      <c r="D166" s="20">
        <v>39232</v>
      </c>
      <c r="E166" s="9">
        <v>2</v>
      </c>
      <c r="F166" s="11">
        <v>13.41</v>
      </c>
      <c r="G166" s="11">
        <v>1.46</v>
      </c>
      <c r="H166" s="11">
        <f t="shared" si="29"/>
        <v>10.887397464578672</v>
      </c>
      <c r="I166" s="11">
        <v>11.94</v>
      </c>
      <c r="J166" s="21">
        <v>11.53</v>
      </c>
      <c r="K166" s="11">
        <f t="shared" si="30"/>
        <v>85.980611483967181</v>
      </c>
      <c r="L166" s="34">
        <f t="shared" si="31"/>
        <v>3.131991051454138</v>
      </c>
      <c r="M166" s="28">
        <f t="shared" si="32"/>
        <v>96.566164154103845</v>
      </c>
      <c r="N166" s="5">
        <f t="shared" si="28"/>
        <v>3.4338358458961484</v>
      </c>
      <c r="P166" s="2"/>
      <c r="Q166" s="2"/>
      <c r="R166" s="2"/>
    </row>
    <row r="167" spans="1:20">
      <c r="A167" s="75"/>
      <c r="B167" s="9" t="s">
        <v>28</v>
      </c>
      <c r="C167" s="22" t="s">
        <v>12</v>
      </c>
      <c r="D167" s="20">
        <v>39253</v>
      </c>
      <c r="E167" s="9">
        <v>2</v>
      </c>
      <c r="F167" s="11">
        <v>4.5</v>
      </c>
      <c r="G167" s="11">
        <v>0.05</v>
      </c>
      <c r="H167" s="11">
        <f t="shared" si="29"/>
        <v>1.1111111111111112</v>
      </c>
      <c r="I167" s="11">
        <v>4.4400000000000004</v>
      </c>
      <c r="J167" s="21">
        <f>(0.03+0.14)/2</f>
        <v>8.5000000000000006E-2</v>
      </c>
      <c r="K167" s="11">
        <f t="shared" si="30"/>
        <v>1.8888888888888888</v>
      </c>
      <c r="L167" s="34">
        <f t="shared" si="31"/>
        <v>97</v>
      </c>
      <c r="M167" s="28">
        <f t="shared" si="32"/>
        <v>1.9144144144144142</v>
      </c>
      <c r="N167" s="5">
        <f t="shared" si="28"/>
        <v>98.085585585585591</v>
      </c>
      <c r="P167" s="2"/>
      <c r="Q167" s="2"/>
      <c r="R167" s="2"/>
    </row>
    <row r="168" spans="1:20">
      <c r="A168" s="75"/>
      <c r="B168" s="9" t="s">
        <v>28</v>
      </c>
      <c r="C168" s="22" t="s">
        <v>29</v>
      </c>
      <c r="D168" s="20">
        <v>39257</v>
      </c>
      <c r="E168" s="9">
        <v>3</v>
      </c>
      <c r="F168" s="11">
        <v>10.07</v>
      </c>
      <c r="G168" s="11">
        <v>1.28</v>
      </c>
      <c r="H168" s="11">
        <f t="shared" si="29"/>
        <v>12.711022840119165</v>
      </c>
      <c r="I168" s="11">
        <v>8.7899999999999991</v>
      </c>
      <c r="J168" s="21">
        <v>2.7850000000000001</v>
      </c>
      <c r="K168" s="11">
        <f t="shared" si="30"/>
        <v>27.656405163853027</v>
      </c>
      <c r="L168" s="34">
        <f t="shared" si="31"/>
        <v>59.632571996027814</v>
      </c>
      <c r="M168" s="28">
        <f t="shared" si="32"/>
        <v>31.683731513083053</v>
      </c>
      <c r="N168" s="5">
        <f t="shared" si="28"/>
        <v>68.31626848691694</v>
      </c>
      <c r="P168" s="2"/>
      <c r="Q168" s="2"/>
      <c r="R168" s="2"/>
    </row>
    <row r="169" spans="1:20">
      <c r="A169" s="75"/>
      <c r="B169" s="9" t="s">
        <v>28</v>
      </c>
      <c r="C169" s="22" t="s">
        <v>40</v>
      </c>
      <c r="D169" s="20">
        <v>39306</v>
      </c>
      <c r="E169" s="9">
        <v>3</v>
      </c>
      <c r="F169" s="11">
        <v>6.29</v>
      </c>
      <c r="G169" s="11">
        <v>0.23</v>
      </c>
      <c r="H169" s="11">
        <f t="shared" si="29"/>
        <v>3.6565977742448332</v>
      </c>
      <c r="I169" s="11">
        <v>6.06</v>
      </c>
      <c r="J169" s="21">
        <v>0</v>
      </c>
      <c r="K169" s="11">
        <f t="shared" si="30"/>
        <v>0</v>
      </c>
      <c r="L169" s="34">
        <f t="shared" si="31"/>
        <v>96.34340222575517</v>
      </c>
      <c r="M169" s="28">
        <f t="shared" si="32"/>
        <v>0</v>
      </c>
      <c r="N169" s="5">
        <f t="shared" si="28"/>
        <v>100</v>
      </c>
      <c r="P169" s="2"/>
      <c r="Q169" s="2"/>
      <c r="R169" s="2"/>
    </row>
    <row r="170" spans="1:20">
      <c r="A170" s="75"/>
      <c r="B170" s="9" t="s">
        <v>28</v>
      </c>
      <c r="C170" s="22" t="s">
        <v>40</v>
      </c>
      <c r="D170" s="20">
        <v>39334</v>
      </c>
      <c r="E170" s="9">
        <v>3</v>
      </c>
      <c r="F170" s="11">
        <v>7.03</v>
      </c>
      <c r="G170" s="11">
        <v>0.43</v>
      </c>
      <c r="H170" s="11">
        <f t="shared" si="29"/>
        <v>6.1166429587482218</v>
      </c>
      <c r="I170" s="11">
        <v>6.6</v>
      </c>
      <c r="J170" s="22">
        <v>1.79</v>
      </c>
      <c r="K170" s="11">
        <f t="shared" si="30"/>
        <v>25.462304409672829</v>
      </c>
      <c r="L170" s="34">
        <f t="shared" si="31"/>
        <v>68.421052631578959</v>
      </c>
      <c r="M170" s="28">
        <f t="shared" si="32"/>
        <v>27.121212121212125</v>
      </c>
      <c r="N170" s="5">
        <f t="shared" si="28"/>
        <v>72.878787878787875</v>
      </c>
      <c r="P170" s="2"/>
      <c r="Q170" s="2"/>
      <c r="R170" s="2"/>
    </row>
    <row r="171" spans="1:20">
      <c r="A171" s="75"/>
      <c r="B171" s="9" t="s">
        <v>28</v>
      </c>
      <c r="C171" s="22" t="s">
        <v>12</v>
      </c>
      <c r="D171" s="20">
        <v>39344</v>
      </c>
      <c r="E171" s="9">
        <v>3</v>
      </c>
      <c r="F171" s="11">
        <v>7.44</v>
      </c>
      <c r="G171" s="11">
        <v>0</v>
      </c>
      <c r="H171" s="11">
        <f t="shared" si="29"/>
        <v>0</v>
      </c>
      <c r="I171" s="11">
        <v>7.44</v>
      </c>
      <c r="J171" s="21">
        <v>0</v>
      </c>
      <c r="K171" s="11">
        <f t="shared" si="30"/>
        <v>0</v>
      </c>
      <c r="L171" s="34">
        <f t="shared" si="31"/>
        <v>100</v>
      </c>
      <c r="M171" s="28">
        <f t="shared" si="32"/>
        <v>0</v>
      </c>
      <c r="N171" s="5">
        <f t="shared" si="28"/>
        <v>100</v>
      </c>
    </row>
    <row r="172" spans="1:20">
      <c r="A172" s="75"/>
      <c r="B172" s="9" t="s">
        <v>28</v>
      </c>
      <c r="C172" s="22">
        <v>4</v>
      </c>
      <c r="D172" s="20">
        <v>39353</v>
      </c>
      <c r="E172" s="9">
        <v>3</v>
      </c>
      <c r="F172" s="11">
        <v>10.9</v>
      </c>
      <c r="G172" s="11">
        <v>0.02</v>
      </c>
      <c r="H172" s="11">
        <f t="shared" si="29"/>
        <v>0.18348623853211007</v>
      </c>
      <c r="I172" s="11">
        <v>10.89</v>
      </c>
      <c r="J172" s="21">
        <v>5.55</v>
      </c>
      <c r="K172" s="11">
        <f t="shared" si="30"/>
        <v>50.917431192660551</v>
      </c>
      <c r="L172" s="34">
        <f t="shared" si="31"/>
        <v>48.899082568807351</v>
      </c>
      <c r="M172" s="28">
        <f t="shared" si="32"/>
        <v>50.964187327823687</v>
      </c>
      <c r="N172" s="5">
        <f t="shared" si="28"/>
        <v>49.035812672176313</v>
      </c>
    </row>
    <row r="173" spans="1:20">
      <c r="A173" s="75"/>
      <c r="B173" s="9" t="s">
        <v>28</v>
      </c>
      <c r="C173" s="22">
        <v>3</v>
      </c>
      <c r="D173" s="20">
        <v>39363</v>
      </c>
      <c r="E173" s="9">
        <v>2</v>
      </c>
      <c r="F173" s="9">
        <v>6.79</v>
      </c>
      <c r="G173" s="11">
        <v>0</v>
      </c>
      <c r="H173" s="11">
        <f t="shared" si="29"/>
        <v>0</v>
      </c>
      <c r="I173" s="9">
        <v>6.79</v>
      </c>
      <c r="J173" s="21">
        <v>1.96</v>
      </c>
      <c r="K173" s="11">
        <f t="shared" si="30"/>
        <v>28.865979381443299</v>
      </c>
      <c r="L173" s="34">
        <f t="shared" si="31"/>
        <v>71.134020618556704</v>
      </c>
      <c r="M173" s="28">
        <f t="shared" si="32"/>
        <v>28.865979381443296</v>
      </c>
      <c r="N173" s="5">
        <f t="shared" si="28"/>
        <v>71.134020618556704</v>
      </c>
    </row>
    <row r="174" spans="1:20">
      <c r="A174" s="75"/>
      <c r="B174" s="9" t="s">
        <v>30</v>
      </c>
      <c r="C174" s="22">
        <v>1</v>
      </c>
      <c r="D174" s="20">
        <v>39312</v>
      </c>
      <c r="E174" s="9">
        <v>3</v>
      </c>
      <c r="F174" s="11">
        <v>24.96</v>
      </c>
      <c r="G174" s="11">
        <v>0.11</v>
      </c>
      <c r="H174" s="11">
        <f t="shared" si="29"/>
        <v>0.44070512820512819</v>
      </c>
      <c r="I174" s="11">
        <v>24.85</v>
      </c>
      <c r="J174" s="21">
        <v>14.05</v>
      </c>
      <c r="K174" s="11">
        <f t="shared" si="30"/>
        <v>56.290064102564102</v>
      </c>
      <c r="L174" s="34">
        <f t="shared" si="31"/>
        <v>43.269230769230766</v>
      </c>
      <c r="M174" s="28">
        <f t="shared" si="32"/>
        <v>56.539235412474852</v>
      </c>
      <c r="N174" s="5">
        <f t="shared" si="28"/>
        <v>43.460764587525155</v>
      </c>
    </row>
    <row r="175" spans="1:20">
      <c r="A175" s="75"/>
      <c r="B175" s="9" t="s">
        <v>30</v>
      </c>
      <c r="C175" s="22">
        <v>2</v>
      </c>
      <c r="D175" s="20">
        <v>39317</v>
      </c>
      <c r="E175" s="9">
        <v>3</v>
      </c>
      <c r="F175" s="11">
        <v>18.579999999999998</v>
      </c>
      <c r="G175" s="11">
        <v>1.71</v>
      </c>
      <c r="H175" s="11">
        <f t="shared" si="29"/>
        <v>9.2034445640473628</v>
      </c>
      <c r="I175" s="11">
        <v>16.87</v>
      </c>
      <c r="J175" s="21">
        <v>6.45</v>
      </c>
      <c r="K175" s="11">
        <f t="shared" si="30"/>
        <v>34.714747039827778</v>
      </c>
      <c r="L175" s="34">
        <f t="shared" si="31"/>
        <v>56.081808396124856</v>
      </c>
      <c r="M175" s="28">
        <f t="shared" si="32"/>
        <v>38.233550681683461</v>
      </c>
      <c r="N175" s="5">
        <f t="shared" si="28"/>
        <v>61.766449318316539</v>
      </c>
    </row>
    <row r="176" spans="1:20" ht="15" customHeight="1">
      <c r="A176" s="75"/>
      <c r="B176" s="9" t="s">
        <v>30</v>
      </c>
      <c r="C176" s="22">
        <v>3</v>
      </c>
      <c r="D176" s="20">
        <v>39322</v>
      </c>
      <c r="E176" s="9">
        <v>2</v>
      </c>
      <c r="F176" s="11">
        <v>13.66</v>
      </c>
      <c r="G176" s="11">
        <v>1.1399999999999999</v>
      </c>
      <c r="H176" s="11">
        <f t="shared" si="29"/>
        <v>8.3455344070278166</v>
      </c>
      <c r="I176" s="11">
        <v>12.52</v>
      </c>
      <c r="J176" s="21">
        <v>3.06</v>
      </c>
      <c r="K176" s="11">
        <f t="shared" si="30"/>
        <v>22.401171303074669</v>
      </c>
      <c r="L176" s="34">
        <f t="shared" si="31"/>
        <v>69.253294289897497</v>
      </c>
      <c r="M176" s="28">
        <f t="shared" si="32"/>
        <v>24.440894568690098</v>
      </c>
      <c r="N176" s="5">
        <f t="shared" si="28"/>
        <v>75.559105431309902</v>
      </c>
    </row>
    <row r="177" spans="1:20">
      <c r="A177" s="75"/>
      <c r="B177" s="9" t="s">
        <v>31</v>
      </c>
      <c r="C177" s="22" t="s">
        <v>25</v>
      </c>
      <c r="D177" s="20">
        <v>39257</v>
      </c>
      <c r="E177" s="9">
        <v>3</v>
      </c>
      <c r="F177" s="21">
        <f>4.12153790873159*(3)</f>
        <v>12.364613726194772</v>
      </c>
      <c r="G177" s="21">
        <v>0</v>
      </c>
      <c r="H177" s="21">
        <f t="shared" si="29"/>
        <v>0</v>
      </c>
      <c r="I177" s="21">
        <f>4.1196*(3)</f>
        <v>12.3588</v>
      </c>
      <c r="J177" s="21">
        <f>AVERAGE(8.39,8.23,8.24)</f>
        <v>8.2866666666666671</v>
      </c>
      <c r="K177" s="21">
        <f t="shared" si="30"/>
        <v>67.019211842510998</v>
      </c>
      <c r="L177" s="34">
        <f t="shared" si="31"/>
        <v>32.980788157489002</v>
      </c>
      <c r="M177" s="28">
        <f t="shared" si="32"/>
        <v>67.050738475148606</v>
      </c>
      <c r="N177" s="5">
        <f t="shared" si="28"/>
        <v>32.949261524851387</v>
      </c>
    </row>
    <row r="178" spans="1:20" ht="15" customHeight="1">
      <c r="A178" s="75"/>
      <c r="B178" s="9" t="s">
        <v>31</v>
      </c>
      <c r="C178" s="22" t="s">
        <v>13</v>
      </c>
      <c r="D178" s="20">
        <v>39268</v>
      </c>
      <c r="E178" s="9">
        <v>2</v>
      </c>
      <c r="F178" s="21">
        <f>2.97754820936639*2</f>
        <v>5.9550964187327802</v>
      </c>
      <c r="G178" s="21">
        <v>0</v>
      </c>
      <c r="H178" s="21">
        <f t="shared" si="29"/>
        <v>0</v>
      </c>
      <c r="I178" s="21">
        <f>2.9796*2</f>
        <v>5.9592000000000001</v>
      </c>
      <c r="J178" s="21">
        <f>AVERAGE(3.4,0.6016)</f>
        <v>2.0007999999999999</v>
      </c>
      <c r="K178" s="21">
        <f t="shared" si="30"/>
        <v>33.598112596567525</v>
      </c>
      <c r="L178" s="34">
        <f t="shared" si="31"/>
        <v>66.401887403432468</v>
      </c>
      <c r="M178" s="28">
        <f t="shared" si="32"/>
        <v>33.574976506913679</v>
      </c>
      <c r="N178" s="5">
        <f t="shared" si="28"/>
        <v>66.425023493086314</v>
      </c>
    </row>
    <row r="179" spans="1:20">
      <c r="A179" s="75"/>
      <c r="B179" s="9" t="s">
        <v>31</v>
      </c>
      <c r="C179" s="22" t="s">
        <v>12</v>
      </c>
      <c r="D179" s="20">
        <v>39340</v>
      </c>
      <c r="E179" s="9">
        <v>3</v>
      </c>
      <c r="F179" s="21">
        <f>4.39265687813799*3</f>
        <v>13.17797063441397</v>
      </c>
      <c r="G179" s="21">
        <v>0</v>
      </c>
      <c r="H179" s="21">
        <f t="shared" si="29"/>
        <v>0</v>
      </c>
      <c r="I179" s="21">
        <f>4.3896*3</f>
        <v>13.168799999999999</v>
      </c>
      <c r="J179" s="21">
        <f>AVERAGE(1.74,1.78)</f>
        <v>1.76</v>
      </c>
      <c r="K179" s="21">
        <f t="shared" si="30"/>
        <v>13.355622415820234</v>
      </c>
      <c r="L179" s="34">
        <f t="shared" si="31"/>
        <v>86.644377584179765</v>
      </c>
      <c r="M179" s="28">
        <f t="shared" si="32"/>
        <v>13.36492315169188</v>
      </c>
      <c r="N179" s="5">
        <f t="shared" si="28"/>
        <v>86.635076848308117</v>
      </c>
    </row>
    <row r="180" spans="1:20">
      <c r="A180" s="75"/>
      <c r="B180" s="9" t="s">
        <v>31</v>
      </c>
      <c r="C180" s="22">
        <v>5</v>
      </c>
      <c r="D180" s="20">
        <v>39276</v>
      </c>
      <c r="E180" s="9">
        <v>2</v>
      </c>
      <c r="F180" s="21">
        <f>(2)*2.3565971850055</f>
        <v>4.7131943700110002</v>
      </c>
      <c r="G180" s="21">
        <v>0</v>
      </c>
      <c r="H180" s="21">
        <f t="shared" si="29"/>
        <v>0</v>
      </c>
      <c r="I180" s="21">
        <v>4.72</v>
      </c>
      <c r="J180" s="21">
        <v>0</v>
      </c>
      <c r="K180" s="21">
        <f t="shared" si="30"/>
        <v>0</v>
      </c>
      <c r="L180" s="34">
        <f t="shared" si="31"/>
        <v>100</v>
      </c>
      <c r="M180" s="28">
        <f t="shared" si="32"/>
        <v>0</v>
      </c>
      <c r="N180" s="5">
        <f t="shared" si="28"/>
        <v>100</v>
      </c>
    </row>
    <row r="181" spans="1:20">
      <c r="A181" s="75"/>
      <c r="B181" s="9" t="s">
        <v>32</v>
      </c>
      <c r="C181" s="22">
        <v>1</v>
      </c>
      <c r="D181" s="20">
        <v>39212</v>
      </c>
      <c r="E181" s="9">
        <v>6</v>
      </c>
      <c r="F181" s="21">
        <v>13.47</v>
      </c>
      <c r="G181" s="21">
        <v>2.88</v>
      </c>
      <c r="H181" s="21">
        <f t="shared" si="29"/>
        <v>21.380846325167038</v>
      </c>
      <c r="I181" s="21">
        <v>10.59</v>
      </c>
      <c r="J181" s="21">
        <v>4.82</v>
      </c>
      <c r="K181" s="21">
        <f t="shared" si="30"/>
        <v>35.783221974758725</v>
      </c>
      <c r="L181" s="34">
        <f t="shared" si="31"/>
        <v>42.835931700074234</v>
      </c>
      <c r="M181" s="28">
        <f t="shared" si="32"/>
        <v>45.514636449480648</v>
      </c>
      <c r="N181" s="5">
        <f t="shared" si="28"/>
        <v>54.485363550519352</v>
      </c>
    </row>
    <row r="182" spans="1:20">
      <c r="A182" s="75"/>
      <c r="B182" s="9" t="s">
        <v>34</v>
      </c>
      <c r="C182" s="22">
        <v>1</v>
      </c>
      <c r="D182" s="20">
        <v>39275</v>
      </c>
      <c r="E182" s="22">
        <v>16</v>
      </c>
      <c r="F182" s="21">
        <v>26.28</v>
      </c>
      <c r="G182" s="21">
        <v>0.31</v>
      </c>
      <c r="H182" s="21">
        <f t="shared" si="29"/>
        <v>1.1796042617960425</v>
      </c>
      <c r="I182" s="21">
        <v>25.98</v>
      </c>
      <c r="J182" s="21">
        <v>16.760000000000002</v>
      </c>
      <c r="K182" s="21">
        <f t="shared" si="30"/>
        <v>63.774733637747339</v>
      </c>
      <c r="L182" s="34">
        <f t="shared" si="31"/>
        <v>35.045662100456624</v>
      </c>
      <c r="M182" s="28">
        <f t="shared" si="32"/>
        <v>64.511162432640504</v>
      </c>
      <c r="N182" s="5">
        <f t="shared" si="28"/>
        <v>35.488837567359504</v>
      </c>
    </row>
    <row r="183" spans="1:20">
      <c r="A183" s="75"/>
      <c r="B183" s="9" t="s">
        <v>38</v>
      </c>
      <c r="C183" s="31">
        <v>2</v>
      </c>
      <c r="D183" s="20">
        <v>39237</v>
      </c>
      <c r="E183" s="22">
        <v>2</v>
      </c>
      <c r="F183" s="21">
        <v>5.01</v>
      </c>
      <c r="G183" s="21">
        <v>0.36</v>
      </c>
      <c r="H183" s="21">
        <f t="shared" si="29"/>
        <v>7.1856287425149707</v>
      </c>
      <c r="I183" s="21">
        <v>4.66</v>
      </c>
      <c r="J183" s="21">
        <v>3.07</v>
      </c>
      <c r="K183" s="21">
        <f t="shared" si="30"/>
        <v>61.277445109780444</v>
      </c>
      <c r="L183" s="34">
        <f t="shared" si="31"/>
        <v>31.536926147704587</v>
      </c>
      <c r="M183" s="28">
        <f t="shared" si="32"/>
        <v>65.87982832618026</v>
      </c>
      <c r="N183" s="5">
        <f t="shared" si="28"/>
        <v>34.120171673819748</v>
      </c>
    </row>
    <row r="184" spans="1:20">
      <c r="A184" s="75"/>
      <c r="B184" s="9" t="s">
        <v>38</v>
      </c>
      <c r="C184" s="22">
        <v>1</v>
      </c>
      <c r="D184" s="20">
        <v>39241</v>
      </c>
      <c r="E184" s="22">
        <v>3</v>
      </c>
      <c r="F184" s="21">
        <v>10.24</v>
      </c>
      <c r="G184" s="21">
        <v>2.0699999999999998</v>
      </c>
      <c r="H184" s="21">
        <f t="shared" si="29"/>
        <v>20.214843749999996</v>
      </c>
      <c r="I184" s="21">
        <v>8.16</v>
      </c>
      <c r="J184" s="21">
        <v>5.82</v>
      </c>
      <c r="K184" s="21">
        <f t="shared" si="30"/>
        <v>56.8359375</v>
      </c>
      <c r="L184" s="34">
        <f t="shared" si="31"/>
        <v>22.949218749999996</v>
      </c>
      <c r="M184" s="28">
        <f t="shared" si="32"/>
        <v>71.32352941176471</v>
      </c>
      <c r="N184" s="5">
        <f t="shared" si="28"/>
        <v>28.676470588235293</v>
      </c>
    </row>
    <row r="185" spans="1:20">
      <c r="A185" s="75"/>
      <c r="B185" s="9" t="s">
        <v>38</v>
      </c>
      <c r="C185" s="22" t="s">
        <v>12</v>
      </c>
      <c r="D185" s="20">
        <v>39262</v>
      </c>
      <c r="E185" s="22">
        <v>3</v>
      </c>
      <c r="F185" s="21">
        <v>5.46</v>
      </c>
      <c r="G185" s="21">
        <v>0.83</v>
      </c>
      <c r="H185" s="21">
        <f t="shared" si="29"/>
        <v>15.201465201465201</v>
      </c>
      <c r="I185" s="21">
        <v>4.62</v>
      </c>
      <c r="J185" s="21">
        <f>AVERAGE(1.15,1.95)</f>
        <v>1.5499999999999998</v>
      </c>
      <c r="K185" s="21">
        <f t="shared" si="30"/>
        <v>28.388278388278383</v>
      </c>
      <c r="L185" s="34">
        <f t="shared" si="31"/>
        <v>56.410256410256409</v>
      </c>
      <c r="M185" s="28">
        <f t="shared" si="32"/>
        <v>33.549783549783548</v>
      </c>
      <c r="N185" s="5">
        <f t="shared" si="28"/>
        <v>66.450216450216459</v>
      </c>
    </row>
    <row r="186" spans="1:20">
      <c r="A186" s="75"/>
      <c r="B186" s="9" t="s">
        <v>38</v>
      </c>
      <c r="C186" s="22" t="s">
        <v>12</v>
      </c>
      <c r="D186" s="20">
        <v>39281</v>
      </c>
      <c r="E186" s="22">
        <v>3</v>
      </c>
      <c r="F186" s="21">
        <v>6.3</v>
      </c>
      <c r="G186" s="21">
        <v>0.73</v>
      </c>
      <c r="H186" s="21">
        <f t="shared" si="29"/>
        <v>11.587301587301587</v>
      </c>
      <c r="I186" s="21">
        <v>5.55</v>
      </c>
      <c r="J186" s="21">
        <v>1.39</v>
      </c>
      <c r="K186" s="21">
        <f t="shared" si="30"/>
        <v>22.063492063492063</v>
      </c>
      <c r="L186" s="34">
        <f t="shared" si="31"/>
        <v>66.349206349206355</v>
      </c>
      <c r="M186" s="28">
        <f t="shared" si="32"/>
        <v>25.045045045045043</v>
      </c>
      <c r="N186" s="5">
        <f t="shared" si="28"/>
        <v>74.954954954954957</v>
      </c>
    </row>
    <row r="187" spans="1:20">
      <c r="A187" s="75"/>
      <c r="B187" s="9" t="s">
        <v>41</v>
      </c>
      <c r="C187" s="22">
        <v>1</v>
      </c>
      <c r="D187" s="20">
        <v>39258</v>
      </c>
      <c r="E187" s="22">
        <v>18</v>
      </c>
      <c r="F187" s="21">
        <v>15.04</v>
      </c>
      <c r="G187" s="21">
        <v>2.0099999999999998</v>
      </c>
      <c r="H187" s="21">
        <f t="shared" si="29"/>
        <v>13.364361702127658</v>
      </c>
      <c r="I187" s="21">
        <v>13.02</v>
      </c>
      <c r="J187" s="21">
        <v>5.3</v>
      </c>
      <c r="K187" s="21">
        <f t="shared" si="30"/>
        <v>35.23936170212766</v>
      </c>
      <c r="L187" s="34">
        <f t="shared" si="31"/>
        <v>51.396276595744681</v>
      </c>
      <c r="M187" s="28">
        <f t="shared" si="32"/>
        <v>40.706605222734254</v>
      </c>
      <c r="N187" s="5">
        <f t="shared" si="28"/>
        <v>59.293394777265739</v>
      </c>
    </row>
    <row r="188" spans="1:20" ht="15.75" thickBot="1">
      <c r="A188" s="76"/>
      <c r="B188" s="9" t="s">
        <v>41</v>
      </c>
      <c r="C188" s="22">
        <v>1</v>
      </c>
      <c r="D188" s="20">
        <v>39291</v>
      </c>
      <c r="E188" s="22">
        <v>11</v>
      </c>
      <c r="F188" s="21">
        <v>10.039999999999999</v>
      </c>
      <c r="G188" s="21">
        <v>0.63</v>
      </c>
      <c r="H188" s="21">
        <f t="shared" si="29"/>
        <v>6.2749003984063751</v>
      </c>
      <c r="I188" s="21">
        <v>9.41</v>
      </c>
      <c r="J188" s="21">
        <v>3.55</v>
      </c>
      <c r="K188" s="21">
        <f t="shared" si="30"/>
        <v>35.358565737051798</v>
      </c>
      <c r="L188" s="34">
        <f t="shared" si="31"/>
        <v>58.366533864541829</v>
      </c>
      <c r="M188" s="30">
        <f t="shared" si="32"/>
        <v>37.725823591923486</v>
      </c>
      <c r="N188" s="5">
        <f t="shared" si="28"/>
        <v>62.274176408076521</v>
      </c>
    </row>
    <row r="189" spans="1:20" ht="15.75" thickBot="1">
      <c r="A189" s="77">
        <v>2008</v>
      </c>
      <c r="B189" s="78"/>
      <c r="C189" s="78"/>
      <c r="D189" s="78"/>
      <c r="E189" s="78"/>
      <c r="F189" s="78"/>
      <c r="G189" s="78"/>
      <c r="H189" s="78"/>
      <c r="I189" s="78"/>
      <c r="J189" s="78"/>
      <c r="K189" s="78"/>
      <c r="L189" s="78"/>
      <c r="M189" s="79"/>
      <c r="O189" s="15">
        <v>2008</v>
      </c>
      <c r="P189" s="4" t="s">
        <v>53</v>
      </c>
      <c r="Q189" s="4" t="s">
        <v>54</v>
      </c>
      <c r="R189" s="4" t="s">
        <v>55</v>
      </c>
      <c r="S189" s="4" t="s">
        <v>56</v>
      </c>
      <c r="T189" s="4" t="s">
        <v>57</v>
      </c>
    </row>
    <row r="190" spans="1:20">
      <c r="A190" s="80">
        <v>2008</v>
      </c>
      <c r="B190" s="8" t="s">
        <v>9</v>
      </c>
      <c r="C190" s="22">
        <v>1</v>
      </c>
      <c r="D190" s="20">
        <v>39616</v>
      </c>
      <c r="E190" s="22">
        <v>3</v>
      </c>
      <c r="F190" s="21">
        <v>8.83</v>
      </c>
      <c r="G190" s="21">
        <v>0</v>
      </c>
      <c r="H190" s="21">
        <f>100*G190/F190</f>
        <v>0</v>
      </c>
      <c r="I190" s="21">
        <v>8.82</v>
      </c>
      <c r="J190" s="21">
        <v>3.83</v>
      </c>
      <c r="K190" s="21">
        <f t="shared" ref="K190:K213" si="33">100*J190/F190</f>
        <v>43.374858437146095</v>
      </c>
      <c r="L190" s="34">
        <f>100*(F190-G190-J190)/F190</f>
        <v>56.625141562853905</v>
      </c>
      <c r="M190" s="26">
        <f t="shared" si="32"/>
        <v>43.424036281179141</v>
      </c>
      <c r="N190" s="5">
        <f t="shared" si="28"/>
        <v>56.575963718820866</v>
      </c>
      <c r="O190" s="23" t="s">
        <v>63</v>
      </c>
      <c r="P190" s="24">
        <f>AVERAGE(F190:F248)</f>
        <v>8.6645932203389826</v>
      </c>
      <c r="Q190" s="25">
        <f>MIN(F190:F248)</f>
        <v>0.89</v>
      </c>
      <c r="R190" s="25">
        <f>MAX(F190:F248)</f>
        <v>18.72</v>
      </c>
      <c r="S190" s="25">
        <f>PERCENTILE(F190:F248,0.95)</f>
        <v>14.909099999999995</v>
      </c>
      <c r="T190" s="26">
        <f>100*STDEV(F190:F248)/P190</f>
        <v>41.728816721482595</v>
      </c>
    </row>
    <row r="191" spans="1:20">
      <c r="A191" s="81"/>
      <c r="B191" s="8" t="s">
        <v>9</v>
      </c>
      <c r="C191" s="22">
        <v>1</v>
      </c>
      <c r="D191" s="20">
        <v>39639</v>
      </c>
      <c r="E191" s="22">
        <v>3</v>
      </c>
      <c r="F191" s="21">
        <v>7.24</v>
      </c>
      <c r="G191" s="21">
        <v>0.52</v>
      </c>
      <c r="H191" s="21">
        <f t="shared" ref="H191:H248" si="34">100*G191/F191</f>
        <v>7.1823204419889501</v>
      </c>
      <c r="I191" s="21">
        <v>6.72</v>
      </c>
      <c r="J191" s="21">
        <v>3.76</v>
      </c>
      <c r="K191" s="21">
        <f t="shared" si="33"/>
        <v>51.933701657458563</v>
      </c>
      <c r="L191" s="34">
        <f>100*(F191-G191-J191)/F191</f>
        <v>40.883977900552502</v>
      </c>
      <c r="M191" s="28">
        <f t="shared" si="32"/>
        <v>55.952380952380956</v>
      </c>
      <c r="N191" s="5">
        <f t="shared" si="28"/>
        <v>44.047619047619044</v>
      </c>
      <c r="O191" s="23" t="s">
        <v>64</v>
      </c>
      <c r="P191" s="27">
        <f>AVERAGE(I190:I248)</f>
        <v>8.0073762711864394</v>
      </c>
      <c r="Q191" s="21">
        <f>MIN(I190:I248)</f>
        <v>0.87360000000000004</v>
      </c>
      <c r="R191" s="21">
        <f>MAX(I190:I248)</f>
        <v>17.190000000000001</v>
      </c>
      <c r="S191" s="21">
        <f>PERCENTILE(I190:I248,0.95)</f>
        <v>13.452119999999985</v>
      </c>
      <c r="T191" s="28">
        <f>100*STDEV(I190:I248)/P191</f>
        <v>43.711103951602226</v>
      </c>
    </row>
    <row r="192" spans="1:20">
      <c r="A192" s="81"/>
      <c r="B192" s="8" t="s">
        <v>10</v>
      </c>
      <c r="C192" s="22" t="s">
        <v>12</v>
      </c>
      <c r="D192" s="20">
        <v>39623</v>
      </c>
      <c r="E192" s="22">
        <v>7</v>
      </c>
      <c r="F192" s="21">
        <v>6.39</v>
      </c>
      <c r="G192" s="21">
        <v>0.25</v>
      </c>
      <c r="H192" s="21">
        <f t="shared" si="34"/>
        <v>3.9123630672926448</v>
      </c>
      <c r="I192" s="21">
        <v>6.15</v>
      </c>
      <c r="J192" s="21">
        <v>0</v>
      </c>
      <c r="K192" s="21">
        <f t="shared" si="33"/>
        <v>0</v>
      </c>
      <c r="L192" s="34">
        <f t="shared" ref="L192:L248" si="35">100*(F192-G192-J192)/F192</f>
        <v>96.087636932707355</v>
      </c>
      <c r="M192" s="28">
        <f t="shared" si="32"/>
        <v>0</v>
      </c>
      <c r="N192" s="5">
        <f t="shared" si="28"/>
        <v>100</v>
      </c>
      <c r="O192" s="23" t="s">
        <v>65</v>
      </c>
      <c r="P192" s="27">
        <f>AVERAGE(H190:H248)</f>
        <v>5.4430456227713382</v>
      </c>
      <c r="Q192" s="21">
        <f>MIN(H190:H248)</f>
        <v>0</v>
      </c>
      <c r="R192" s="21">
        <f>MAX(H190:H248)</f>
        <v>27.029520295202953</v>
      </c>
      <c r="S192" s="21">
        <f>PERCENTILE(H190:H248,0.95)</f>
        <v>19.179618463903676</v>
      </c>
      <c r="T192" s="28">
        <f>100*STDEV(H190:H248)/P192</f>
        <v>134.31321598302989</v>
      </c>
    </row>
    <row r="193" spans="1:20">
      <c r="A193" s="81"/>
      <c r="B193" s="8" t="s">
        <v>10</v>
      </c>
      <c r="C193" s="22">
        <v>2</v>
      </c>
      <c r="D193" s="20">
        <v>39724</v>
      </c>
      <c r="E193" s="22">
        <v>3</v>
      </c>
      <c r="F193" s="21">
        <v>4.62</v>
      </c>
      <c r="G193" s="21">
        <v>0</v>
      </c>
      <c r="H193" s="21">
        <f t="shared" si="34"/>
        <v>0</v>
      </c>
      <c r="I193" s="21">
        <v>4.62</v>
      </c>
      <c r="J193" s="21">
        <v>0</v>
      </c>
      <c r="K193" s="21">
        <f t="shared" si="33"/>
        <v>0</v>
      </c>
      <c r="L193" s="34">
        <f t="shared" si="35"/>
        <v>100</v>
      </c>
      <c r="M193" s="28">
        <f t="shared" si="32"/>
        <v>0</v>
      </c>
      <c r="N193" s="5">
        <f t="shared" si="28"/>
        <v>100</v>
      </c>
      <c r="O193" s="23" t="s">
        <v>66</v>
      </c>
      <c r="P193" s="27">
        <f>AVERAGE(K190:K248)</f>
        <v>26.226914422352596</v>
      </c>
      <c r="Q193" s="21">
        <f>MIN(K190:K248)</f>
        <v>0</v>
      </c>
      <c r="R193" s="21">
        <f>MAX(K190:K248)</f>
        <v>82.240099009900987</v>
      </c>
      <c r="S193" s="21">
        <f>PERCENTILE(K190:K248,0.95)</f>
        <v>71.250923795462867</v>
      </c>
      <c r="T193" s="28">
        <f>100*STDEV(K190:K248)/P193</f>
        <v>92.798115441094339</v>
      </c>
    </row>
    <row r="194" spans="1:20" ht="18">
      <c r="A194" s="81"/>
      <c r="B194" s="8" t="s">
        <v>10</v>
      </c>
      <c r="C194" s="22">
        <v>2</v>
      </c>
      <c r="D194" s="20">
        <v>39744</v>
      </c>
      <c r="E194" s="22">
        <v>1</v>
      </c>
      <c r="F194" s="21">
        <v>0.89</v>
      </c>
      <c r="G194" s="21">
        <v>0.01</v>
      </c>
      <c r="H194" s="21">
        <f t="shared" si="34"/>
        <v>1.1235955056179776</v>
      </c>
      <c r="I194" s="22">
        <v>0.87360000000000004</v>
      </c>
      <c r="J194" s="21">
        <v>0</v>
      </c>
      <c r="K194" s="21">
        <f t="shared" si="33"/>
        <v>0</v>
      </c>
      <c r="L194" s="34">
        <f t="shared" si="35"/>
        <v>98.876404494382015</v>
      </c>
      <c r="M194" s="28">
        <f t="shared" si="32"/>
        <v>0</v>
      </c>
      <c r="N194" s="5">
        <f t="shared" si="28"/>
        <v>100</v>
      </c>
      <c r="O194" s="9" t="s">
        <v>83</v>
      </c>
      <c r="P194" s="27">
        <f>AVERAGE(M190:M248)</f>
        <v>27.506537478692785</v>
      </c>
      <c r="Q194" s="21">
        <f>MIN(M190:M248)</f>
        <v>0</v>
      </c>
      <c r="R194" s="21">
        <f>MAX(M190:M248)</f>
        <v>82.18314039774414</v>
      </c>
      <c r="S194" s="21">
        <f>PERCENTILE(M190:M248,0.95)</f>
        <v>71.243364208784655</v>
      </c>
      <c r="T194" s="28">
        <f>100*STDEV(M190:M248)/P194</f>
        <v>89.712806418140545</v>
      </c>
    </row>
    <row r="195" spans="1:20" ht="18.75" thickBot="1">
      <c r="A195" s="81"/>
      <c r="B195" s="8" t="s">
        <v>70</v>
      </c>
      <c r="C195" s="22">
        <v>1</v>
      </c>
      <c r="D195" s="20">
        <v>39616</v>
      </c>
      <c r="E195" s="22">
        <v>7</v>
      </c>
      <c r="F195" s="21">
        <v>7.71</v>
      </c>
      <c r="G195" s="21">
        <v>0.62</v>
      </c>
      <c r="H195" s="21">
        <f t="shared" si="34"/>
        <v>8.0415045395590141</v>
      </c>
      <c r="I195" s="21">
        <v>7.08</v>
      </c>
      <c r="J195" s="21">
        <v>1.47</v>
      </c>
      <c r="K195" s="21">
        <f t="shared" si="33"/>
        <v>19.066147859922179</v>
      </c>
      <c r="L195" s="34">
        <f t="shared" si="35"/>
        <v>72.892347600518804</v>
      </c>
      <c r="M195" s="28">
        <f t="shared" si="32"/>
        <v>20.762711864406779</v>
      </c>
      <c r="N195" s="5">
        <f t="shared" si="28"/>
        <v>79.237288135593218</v>
      </c>
      <c r="O195" s="4" t="s">
        <v>71</v>
      </c>
      <c r="P195" s="29">
        <f>AVERAGE(L190:L248)</f>
        <v>68.330039954876085</v>
      </c>
      <c r="Q195" s="19">
        <f>MIN(L190:L248)</f>
        <v>17.759900990099016</v>
      </c>
      <c r="R195" s="19">
        <f>MAX(L190:L248)</f>
        <v>100</v>
      </c>
      <c r="S195" s="19">
        <f>PERCENTILE(L190:L248,0.95)</f>
        <v>100</v>
      </c>
      <c r="T195" s="30">
        <f>100*STDEV(L190:L248)/P195</f>
        <v>35.21275896449837</v>
      </c>
    </row>
    <row r="196" spans="1:20">
      <c r="A196" s="81"/>
      <c r="B196" s="8" t="s">
        <v>70</v>
      </c>
      <c r="C196" s="22">
        <v>1</v>
      </c>
      <c r="D196" s="20">
        <v>39630</v>
      </c>
      <c r="E196" s="22">
        <v>5</v>
      </c>
      <c r="F196" s="21">
        <v>5.5</v>
      </c>
      <c r="G196" s="21">
        <v>0.41</v>
      </c>
      <c r="H196" s="21">
        <f t="shared" si="34"/>
        <v>7.4545454545454541</v>
      </c>
      <c r="I196" s="21">
        <v>5.09</v>
      </c>
      <c r="J196" s="21">
        <v>2.2400000000000002</v>
      </c>
      <c r="K196" s="21">
        <f t="shared" si="33"/>
        <v>40.727272727272734</v>
      </c>
      <c r="L196" s="34">
        <f t="shared" si="35"/>
        <v>51.818181818181806</v>
      </c>
      <c r="M196" s="28">
        <f t="shared" si="32"/>
        <v>44.007858546168968</v>
      </c>
      <c r="N196" s="5">
        <f t="shared" si="28"/>
        <v>55.992141453831032</v>
      </c>
    </row>
    <row r="197" spans="1:20">
      <c r="A197" s="81"/>
      <c r="B197" s="8" t="s">
        <v>70</v>
      </c>
      <c r="C197" s="22">
        <v>1</v>
      </c>
      <c r="D197" s="20">
        <v>39656</v>
      </c>
      <c r="E197" s="22">
        <v>2</v>
      </c>
      <c r="F197" s="21">
        <v>2.6</v>
      </c>
      <c r="G197" s="21">
        <v>0</v>
      </c>
      <c r="H197" s="21">
        <f t="shared" si="34"/>
        <v>0</v>
      </c>
      <c r="I197" s="21">
        <v>2.5968</v>
      </c>
      <c r="J197" s="21">
        <v>0</v>
      </c>
      <c r="K197" s="21">
        <f t="shared" si="33"/>
        <v>0</v>
      </c>
      <c r="L197" s="34">
        <f t="shared" si="35"/>
        <v>100</v>
      </c>
      <c r="M197" s="28">
        <f t="shared" si="32"/>
        <v>0</v>
      </c>
      <c r="N197" s="5">
        <f t="shared" si="28"/>
        <v>100</v>
      </c>
    </row>
    <row r="198" spans="1:20">
      <c r="A198" s="81"/>
      <c r="B198" s="8" t="s">
        <v>70</v>
      </c>
      <c r="C198" s="22">
        <v>1</v>
      </c>
      <c r="D198" s="20">
        <v>39664</v>
      </c>
      <c r="E198" s="22">
        <v>5</v>
      </c>
      <c r="F198" s="21">
        <v>8.9700000000000006</v>
      </c>
      <c r="G198" s="21">
        <v>0</v>
      </c>
      <c r="H198" s="21">
        <f t="shared" si="34"/>
        <v>0</v>
      </c>
      <c r="I198" s="21">
        <v>8.98</v>
      </c>
      <c r="J198" s="21">
        <v>0</v>
      </c>
      <c r="K198" s="21">
        <f t="shared" si="33"/>
        <v>0</v>
      </c>
      <c r="L198" s="34">
        <f t="shared" si="35"/>
        <v>100</v>
      </c>
      <c r="M198" s="28">
        <f t="shared" si="32"/>
        <v>0</v>
      </c>
      <c r="N198" s="5">
        <f t="shared" si="28"/>
        <v>100</v>
      </c>
    </row>
    <row r="199" spans="1:20">
      <c r="A199" s="81"/>
      <c r="B199" s="8" t="s">
        <v>70</v>
      </c>
      <c r="C199" s="22">
        <v>1</v>
      </c>
      <c r="D199" s="20">
        <v>39694</v>
      </c>
      <c r="E199" s="22">
        <v>3</v>
      </c>
      <c r="F199" s="21">
        <v>2.4300000000000002</v>
      </c>
      <c r="G199" s="21">
        <v>0</v>
      </c>
      <c r="H199" s="21">
        <f t="shared" si="34"/>
        <v>0</v>
      </c>
      <c r="I199" s="21">
        <v>2.4300000000000002</v>
      </c>
      <c r="J199" s="21">
        <v>0</v>
      </c>
      <c r="K199" s="21">
        <f t="shared" si="33"/>
        <v>0</v>
      </c>
      <c r="L199" s="34">
        <f t="shared" si="35"/>
        <v>100</v>
      </c>
      <c r="M199" s="28">
        <f t="shared" si="32"/>
        <v>0</v>
      </c>
      <c r="N199" s="5">
        <f t="shared" si="28"/>
        <v>100</v>
      </c>
    </row>
    <row r="200" spans="1:20">
      <c r="A200" s="81"/>
      <c r="B200" s="8" t="s">
        <v>22</v>
      </c>
      <c r="C200" s="22">
        <v>1</v>
      </c>
      <c r="D200" s="20">
        <v>39637</v>
      </c>
      <c r="E200" s="22">
        <v>2</v>
      </c>
      <c r="F200" s="21">
        <v>7.48</v>
      </c>
      <c r="G200" s="21">
        <v>0.98</v>
      </c>
      <c r="H200" s="21">
        <f t="shared" si="34"/>
        <v>13.101604278074866</v>
      </c>
      <c r="I200" s="21">
        <v>6.5</v>
      </c>
      <c r="J200" s="21">
        <v>0.68</v>
      </c>
      <c r="K200" s="21">
        <f t="shared" si="33"/>
        <v>9.0909090909090899</v>
      </c>
      <c r="L200" s="34">
        <f t="shared" si="35"/>
        <v>77.807486631016033</v>
      </c>
      <c r="M200" s="28">
        <f t="shared" si="32"/>
        <v>10.461538461538462</v>
      </c>
      <c r="N200" s="5">
        <f t="shared" si="28"/>
        <v>89.538461538461547</v>
      </c>
    </row>
    <row r="201" spans="1:20">
      <c r="A201" s="81"/>
      <c r="B201" s="8" t="s">
        <v>22</v>
      </c>
      <c r="C201" s="22">
        <v>1</v>
      </c>
      <c r="D201" s="20">
        <v>39659</v>
      </c>
      <c r="E201" s="22">
        <v>4</v>
      </c>
      <c r="F201" s="21">
        <v>8.67</v>
      </c>
      <c r="G201" s="21">
        <v>0.33</v>
      </c>
      <c r="H201" s="21">
        <f t="shared" si="34"/>
        <v>3.8062283737024223</v>
      </c>
      <c r="I201" s="21">
        <v>8.34</v>
      </c>
      <c r="J201" s="21">
        <v>3.44</v>
      </c>
      <c r="K201" s="21">
        <f t="shared" si="33"/>
        <v>39.677047289504038</v>
      </c>
      <c r="L201" s="34">
        <f t="shared" si="35"/>
        <v>56.516724336793551</v>
      </c>
      <c r="M201" s="28">
        <f t="shared" si="32"/>
        <v>41.247002398081534</v>
      </c>
      <c r="N201" s="5">
        <f t="shared" si="28"/>
        <v>58.752997601918466</v>
      </c>
    </row>
    <row r="202" spans="1:20">
      <c r="A202" s="81"/>
      <c r="B202" s="8" t="s">
        <v>23</v>
      </c>
      <c r="C202" s="22">
        <v>1</v>
      </c>
      <c r="D202" s="20">
        <v>39622</v>
      </c>
      <c r="E202" s="22">
        <v>2</v>
      </c>
      <c r="F202" s="21">
        <v>6.14</v>
      </c>
      <c r="G202" s="21">
        <v>0.1</v>
      </c>
      <c r="H202" s="21">
        <f t="shared" si="34"/>
        <v>1.6286644951140066</v>
      </c>
      <c r="I202" s="21">
        <v>6.04</v>
      </c>
      <c r="J202" s="21">
        <v>0.69</v>
      </c>
      <c r="K202" s="21">
        <f t="shared" si="33"/>
        <v>11.237785016286646</v>
      </c>
      <c r="L202" s="34">
        <f t="shared" si="35"/>
        <v>87.133550488599354</v>
      </c>
      <c r="M202" s="28">
        <f t="shared" si="32"/>
        <v>11.423841059602648</v>
      </c>
      <c r="N202" s="5">
        <f t="shared" si="28"/>
        <v>88.576158940397349</v>
      </c>
    </row>
    <row r="203" spans="1:20" ht="15" customHeight="1">
      <c r="A203" s="81"/>
      <c r="B203" s="8" t="s">
        <v>23</v>
      </c>
      <c r="C203" s="22">
        <v>1</v>
      </c>
      <c r="D203" s="20">
        <v>39638</v>
      </c>
      <c r="E203" s="22">
        <v>2</v>
      </c>
      <c r="F203" s="21">
        <v>6.73</v>
      </c>
      <c r="G203" s="21">
        <v>0.46</v>
      </c>
      <c r="H203" s="21">
        <f t="shared" si="34"/>
        <v>6.8350668647845465</v>
      </c>
      <c r="I203" s="21">
        <v>6.2759999999999998</v>
      </c>
      <c r="J203" s="21">
        <v>3</v>
      </c>
      <c r="K203" s="21">
        <f t="shared" si="33"/>
        <v>44.576523031203564</v>
      </c>
      <c r="L203" s="34">
        <f t="shared" si="35"/>
        <v>48.588410104011892</v>
      </c>
      <c r="M203" s="28">
        <f t="shared" si="32"/>
        <v>47.801147227533463</v>
      </c>
      <c r="N203" s="5">
        <f t="shared" si="28"/>
        <v>52.198852772466545</v>
      </c>
      <c r="P203" s="2"/>
      <c r="Q203" s="2"/>
      <c r="R203" s="2"/>
    </row>
    <row r="204" spans="1:20">
      <c r="A204" s="81"/>
      <c r="B204" s="8" t="s">
        <v>23</v>
      </c>
      <c r="C204" s="22">
        <v>1</v>
      </c>
      <c r="D204" s="20">
        <v>39654</v>
      </c>
      <c r="E204" s="22">
        <v>3</v>
      </c>
      <c r="F204" s="21">
        <v>5.39</v>
      </c>
      <c r="G204" s="21">
        <v>0.19</v>
      </c>
      <c r="H204" s="21">
        <f t="shared" si="34"/>
        <v>3.5250463821892395</v>
      </c>
      <c r="I204" s="21">
        <v>5.2</v>
      </c>
      <c r="J204" s="21">
        <v>2.16</v>
      </c>
      <c r="K204" s="21">
        <f t="shared" si="33"/>
        <v>40.074211502782937</v>
      </c>
      <c r="L204" s="34">
        <f t="shared" si="35"/>
        <v>56.400742115027811</v>
      </c>
      <c r="M204" s="28">
        <f t="shared" si="32"/>
        <v>41.53846153846154</v>
      </c>
      <c r="N204" s="5">
        <f t="shared" si="28"/>
        <v>58.461538461538467</v>
      </c>
      <c r="P204" s="2"/>
      <c r="Q204" s="2"/>
      <c r="R204" s="2"/>
    </row>
    <row r="205" spans="1:20">
      <c r="A205" s="81"/>
      <c r="B205" s="8" t="s">
        <v>23</v>
      </c>
      <c r="C205" s="22">
        <v>1</v>
      </c>
      <c r="D205" s="20">
        <v>39723</v>
      </c>
      <c r="E205" s="22">
        <v>3</v>
      </c>
      <c r="F205" s="21">
        <v>7.65</v>
      </c>
      <c r="G205" s="21">
        <v>0.19</v>
      </c>
      <c r="H205" s="21">
        <f t="shared" si="34"/>
        <v>2.4836601307189543</v>
      </c>
      <c r="I205" s="21">
        <v>7.46</v>
      </c>
      <c r="J205" s="21">
        <v>0.56000000000000005</v>
      </c>
      <c r="K205" s="21">
        <f t="shared" si="33"/>
        <v>7.3202614379084974</v>
      </c>
      <c r="L205" s="34">
        <f t="shared" si="35"/>
        <v>90.196078431372541</v>
      </c>
      <c r="M205" s="28">
        <f t="shared" si="32"/>
        <v>7.5067024128686333</v>
      </c>
      <c r="N205" s="5">
        <f t="shared" si="28"/>
        <v>92.49329758713138</v>
      </c>
      <c r="P205" s="2"/>
      <c r="Q205" s="2"/>
      <c r="R205" s="2"/>
    </row>
    <row r="206" spans="1:20">
      <c r="A206" s="81"/>
      <c r="B206" s="8" t="s">
        <v>24</v>
      </c>
      <c r="C206" s="22">
        <v>1</v>
      </c>
      <c r="D206" s="20">
        <v>39639</v>
      </c>
      <c r="E206" s="22">
        <v>5</v>
      </c>
      <c r="F206" s="21">
        <v>7.39</v>
      </c>
      <c r="G206" s="21">
        <v>0.44</v>
      </c>
      <c r="H206" s="21">
        <f t="shared" si="34"/>
        <v>5.9539918809201628</v>
      </c>
      <c r="I206" s="21">
        <v>6.95</v>
      </c>
      <c r="J206" s="21">
        <v>1.29</v>
      </c>
      <c r="K206" s="21">
        <f t="shared" si="33"/>
        <v>17.456021650879567</v>
      </c>
      <c r="L206" s="34">
        <f t="shared" si="35"/>
        <v>76.589986468200252</v>
      </c>
      <c r="M206" s="28">
        <f t="shared" si="32"/>
        <v>18.561151079136689</v>
      </c>
      <c r="N206" s="5">
        <f t="shared" si="28"/>
        <v>81.438848920863308</v>
      </c>
      <c r="P206" s="2"/>
      <c r="Q206" s="2"/>
      <c r="R206" s="2"/>
    </row>
    <row r="207" spans="1:20">
      <c r="A207" s="81"/>
      <c r="B207" s="8" t="s">
        <v>24</v>
      </c>
      <c r="C207" s="22">
        <v>1</v>
      </c>
      <c r="D207" s="20">
        <v>39667</v>
      </c>
      <c r="E207" s="22">
        <v>4</v>
      </c>
      <c r="F207" s="21">
        <v>8.94</v>
      </c>
      <c r="G207" s="21">
        <v>0.24</v>
      </c>
      <c r="H207" s="21">
        <f t="shared" si="34"/>
        <v>2.6845637583892619</v>
      </c>
      <c r="I207" s="21">
        <v>8.6999999999999993</v>
      </c>
      <c r="J207" s="21">
        <v>4.29</v>
      </c>
      <c r="K207" s="21">
        <f t="shared" si="33"/>
        <v>47.986577181208055</v>
      </c>
      <c r="L207" s="34">
        <f t="shared" si="35"/>
        <v>49.328859060402678</v>
      </c>
      <c r="M207" s="28">
        <f t="shared" si="32"/>
        <v>49.310344827586214</v>
      </c>
      <c r="N207" s="5">
        <f t="shared" si="28"/>
        <v>50.689655172413786</v>
      </c>
      <c r="P207" s="2"/>
      <c r="Q207" s="2"/>
      <c r="R207" s="2"/>
    </row>
    <row r="208" spans="1:20">
      <c r="A208" s="81"/>
      <c r="B208" s="8" t="s">
        <v>24</v>
      </c>
      <c r="C208" s="22">
        <v>2</v>
      </c>
      <c r="D208" s="20">
        <v>39675</v>
      </c>
      <c r="E208" s="22">
        <v>4</v>
      </c>
      <c r="F208" s="21">
        <v>8.7100000000000009</v>
      </c>
      <c r="G208" s="21">
        <v>0.55000000000000004</v>
      </c>
      <c r="H208" s="21">
        <f t="shared" si="34"/>
        <v>6.3145809414466134</v>
      </c>
      <c r="I208" s="21">
        <v>8.16</v>
      </c>
      <c r="J208" s="21">
        <v>2.9</v>
      </c>
      <c r="K208" s="21">
        <f t="shared" si="33"/>
        <v>33.295063145809408</v>
      </c>
      <c r="L208" s="34">
        <f t="shared" si="35"/>
        <v>60.390355912743964</v>
      </c>
      <c r="M208" s="28">
        <f t="shared" si="32"/>
        <v>35.539215686274503</v>
      </c>
      <c r="N208" s="5">
        <f t="shared" si="28"/>
        <v>64.460784313725483</v>
      </c>
    </row>
    <row r="209" spans="1:14">
      <c r="A209" s="81"/>
      <c r="B209" s="8" t="s">
        <v>43</v>
      </c>
      <c r="C209" s="22">
        <v>1</v>
      </c>
      <c r="D209" s="20">
        <v>39636</v>
      </c>
      <c r="E209" s="22">
        <v>11</v>
      </c>
      <c r="F209" s="21">
        <v>14.819000000000001</v>
      </c>
      <c r="G209" s="21">
        <v>4</v>
      </c>
      <c r="H209" s="21">
        <f t="shared" si="34"/>
        <v>26.992374654160198</v>
      </c>
      <c r="I209" s="21">
        <v>10.824</v>
      </c>
      <c r="J209" s="21">
        <v>2.6</v>
      </c>
      <c r="K209" s="21">
        <f t="shared" si="33"/>
        <v>17.545043525204129</v>
      </c>
      <c r="L209" s="34">
        <f t="shared" si="35"/>
        <v>55.462581820635677</v>
      </c>
      <c r="M209" s="28">
        <f t="shared" si="32"/>
        <v>24.020694752402072</v>
      </c>
      <c r="N209" s="5">
        <f t="shared" si="28"/>
        <v>75.979305247597921</v>
      </c>
    </row>
    <row r="210" spans="1:14">
      <c r="A210" s="81"/>
      <c r="B210" s="8" t="s">
        <v>43</v>
      </c>
      <c r="C210" s="22">
        <v>1</v>
      </c>
      <c r="D210" s="20">
        <v>39686</v>
      </c>
      <c r="E210" s="22">
        <v>5</v>
      </c>
      <c r="F210" s="21">
        <v>10.686999999999999</v>
      </c>
      <c r="G210" s="21">
        <v>1.98</v>
      </c>
      <c r="H210" s="21">
        <f t="shared" si="34"/>
        <v>18.527182558248342</v>
      </c>
      <c r="I210" s="21">
        <v>8.7100000000000009</v>
      </c>
      <c r="J210" s="21">
        <v>3.06</v>
      </c>
      <c r="K210" s="21">
        <f t="shared" si="33"/>
        <v>28.632918499111071</v>
      </c>
      <c r="L210" s="34">
        <f t="shared" si="35"/>
        <v>52.839898942640581</v>
      </c>
      <c r="M210" s="28">
        <f t="shared" si="32"/>
        <v>35.132032146957513</v>
      </c>
      <c r="N210" s="5">
        <f t="shared" ref="N210:N248" si="36">(I210-J210)/I210*100</f>
        <v>64.867967853042472</v>
      </c>
    </row>
    <row r="211" spans="1:14">
      <c r="A211" s="81"/>
      <c r="B211" s="8" t="s">
        <v>44</v>
      </c>
      <c r="C211" s="22">
        <v>1</v>
      </c>
      <c r="D211" s="20">
        <v>39617</v>
      </c>
      <c r="E211" s="22">
        <v>6</v>
      </c>
      <c r="F211" s="21">
        <v>13.81</v>
      </c>
      <c r="G211" s="21">
        <v>1.89</v>
      </c>
      <c r="H211" s="21">
        <f t="shared" si="34"/>
        <v>13.685734974656047</v>
      </c>
      <c r="I211" s="21">
        <v>11.92</v>
      </c>
      <c r="J211" s="21">
        <v>2.93</v>
      </c>
      <c r="K211" s="21">
        <f t="shared" si="33"/>
        <v>21.21650977552498</v>
      </c>
      <c r="L211" s="34">
        <f t="shared" si="35"/>
        <v>65.097755249818974</v>
      </c>
      <c r="M211" s="28">
        <f t="shared" si="32"/>
        <v>24.580536912751679</v>
      </c>
      <c r="N211" s="5">
        <f t="shared" si="36"/>
        <v>75.419463087248332</v>
      </c>
    </row>
    <row r="212" spans="1:14">
      <c r="A212" s="81"/>
      <c r="B212" s="8" t="s">
        <v>44</v>
      </c>
      <c r="C212" s="22">
        <v>1</v>
      </c>
      <c r="D212" s="20">
        <v>39664</v>
      </c>
      <c r="E212" s="22">
        <v>3</v>
      </c>
      <c r="F212" s="21">
        <v>8.52</v>
      </c>
      <c r="G212" s="21">
        <v>1.49</v>
      </c>
      <c r="H212" s="21">
        <f t="shared" si="34"/>
        <v>17.488262910798124</v>
      </c>
      <c r="I212" s="21">
        <v>7.03</v>
      </c>
      <c r="J212" s="21">
        <v>0</v>
      </c>
      <c r="K212" s="21">
        <f t="shared" si="33"/>
        <v>0</v>
      </c>
      <c r="L212" s="34">
        <f t="shared" si="35"/>
        <v>82.511737089201873</v>
      </c>
      <c r="M212" s="28">
        <f t="shared" si="32"/>
        <v>0</v>
      </c>
      <c r="N212" s="5">
        <f t="shared" si="36"/>
        <v>100</v>
      </c>
    </row>
    <row r="213" spans="1:14">
      <c r="A213" s="81"/>
      <c r="B213" s="8" t="s">
        <v>44</v>
      </c>
      <c r="C213" s="22">
        <v>1</v>
      </c>
      <c r="D213" s="20">
        <v>39714</v>
      </c>
      <c r="E213" s="22">
        <v>9</v>
      </c>
      <c r="F213" s="21">
        <v>18.72</v>
      </c>
      <c r="G213" s="21">
        <v>1.52</v>
      </c>
      <c r="H213" s="21">
        <f t="shared" si="34"/>
        <v>8.119658119658121</v>
      </c>
      <c r="I213" s="21">
        <v>17.190000000000001</v>
      </c>
      <c r="J213" s="21">
        <v>7.91</v>
      </c>
      <c r="K213" s="21">
        <f t="shared" si="33"/>
        <v>42.254273504273506</v>
      </c>
      <c r="L213" s="34">
        <f t="shared" si="35"/>
        <v>49.626068376068375</v>
      </c>
      <c r="M213" s="28">
        <f t="shared" si="32"/>
        <v>46.015125072716693</v>
      </c>
      <c r="N213" s="5">
        <f t="shared" si="36"/>
        <v>53.984874927283307</v>
      </c>
    </row>
    <row r="214" spans="1:14">
      <c r="A214" s="81"/>
      <c r="B214" s="8" t="s">
        <v>15</v>
      </c>
      <c r="C214" s="9">
        <v>4</v>
      </c>
      <c r="D214" s="10">
        <v>39620</v>
      </c>
      <c r="E214" s="9">
        <v>2</v>
      </c>
      <c r="F214" s="11">
        <v>8.98</v>
      </c>
      <c r="G214" s="11">
        <v>1.7</v>
      </c>
      <c r="H214" s="11">
        <f t="shared" si="34"/>
        <v>18.930957683741646</v>
      </c>
      <c r="I214" s="11">
        <v>7.28</v>
      </c>
      <c r="J214" s="11">
        <v>0.42</v>
      </c>
      <c r="K214" s="11">
        <f>100*J214/F214</f>
        <v>4.6770601336302891</v>
      </c>
      <c r="L214" s="34">
        <f t="shared" si="35"/>
        <v>76.391982182628055</v>
      </c>
      <c r="M214" s="28">
        <f t="shared" si="32"/>
        <v>5.7692307692307692</v>
      </c>
      <c r="N214" s="5">
        <f t="shared" si="36"/>
        <v>94.230769230769226</v>
      </c>
    </row>
    <row r="215" spans="1:14">
      <c r="A215" s="81"/>
      <c r="B215" s="8" t="s">
        <v>15</v>
      </c>
      <c r="C215" s="9" t="s">
        <v>12</v>
      </c>
      <c r="D215" s="10">
        <v>39625</v>
      </c>
      <c r="E215" s="9">
        <v>3</v>
      </c>
      <c r="F215" s="11">
        <v>9.25</v>
      </c>
      <c r="G215" s="11">
        <v>1.68</v>
      </c>
      <c r="H215" s="11">
        <f t="shared" si="34"/>
        <v>18.162162162162161</v>
      </c>
      <c r="I215" s="11">
        <v>7.58</v>
      </c>
      <c r="J215" s="11">
        <v>0.155</v>
      </c>
      <c r="K215" s="11">
        <f t="shared" ref="K215:K248" si="37">100*J215/F215</f>
        <v>1.6756756756756757</v>
      </c>
      <c r="L215" s="34">
        <f t="shared" si="35"/>
        <v>80.162162162162161</v>
      </c>
      <c r="M215" s="28">
        <f t="shared" si="32"/>
        <v>2.0448548812664908</v>
      </c>
      <c r="N215" s="5">
        <f t="shared" si="36"/>
        <v>97.955145118733512</v>
      </c>
    </row>
    <row r="216" spans="1:14">
      <c r="A216" s="81"/>
      <c r="B216" s="8" t="s">
        <v>15</v>
      </c>
      <c r="C216" s="9" t="s">
        <v>13</v>
      </c>
      <c r="D216" s="10">
        <v>39631</v>
      </c>
      <c r="E216" s="9">
        <v>2</v>
      </c>
      <c r="F216" s="11">
        <v>6.49</v>
      </c>
      <c r="G216" s="11">
        <v>1.39</v>
      </c>
      <c r="H216" s="11">
        <f t="shared" si="34"/>
        <v>21.417565485362093</v>
      </c>
      <c r="I216" s="11">
        <v>5.0999999999999996</v>
      </c>
      <c r="J216" s="11">
        <v>0.79333333333333333</v>
      </c>
      <c r="K216" s="11">
        <f t="shared" si="37"/>
        <v>12.223934257832562</v>
      </c>
      <c r="L216" s="34">
        <f t="shared" si="35"/>
        <v>66.358500256805357</v>
      </c>
      <c r="M216" s="28">
        <f t="shared" si="32"/>
        <v>15.555555555555555</v>
      </c>
      <c r="N216" s="5">
        <f t="shared" si="36"/>
        <v>84.444444444444457</v>
      </c>
    </row>
    <row r="217" spans="1:14">
      <c r="A217" s="81"/>
      <c r="B217" s="8" t="s">
        <v>15</v>
      </c>
      <c r="C217" s="9" t="s">
        <v>12</v>
      </c>
      <c r="D217" s="10">
        <v>39671</v>
      </c>
      <c r="E217" s="9">
        <v>3</v>
      </c>
      <c r="F217" s="11">
        <v>7.07</v>
      </c>
      <c r="G217" s="11">
        <v>0</v>
      </c>
      <c r="H217" s="11">
        <f t="shared" si="34"/>
        <v>0</v>
      </c>
      <c r="I217" s="11">
        <v>7.07</v>
      </c>
      <c r="J217" s="11">
        <v>0.48499999999999999</v>
      </c>
      <c r="K217" s="11">
        <f t="shared" si="37"/>
        <v>6.8599717114568595</v>
      </c>
      <c r="L217" s="34">
        <f t="shared" si="35"/>
        <v>93.140028288543135</v>
      </c>
      <c r="M217" s="28">
        <f t="shared" si="32"/>
        <v>6.8599717114568595</v>
      </c>
      <c r="N217" s="5">
        <f t="shared" si="36"/>
        <v>93.140028288543135</v>
      </c>
    </row>
    <row r="218" spans="1:14">
      <c r="A218" s="81"/>
      <c r="B218" s="8" t="s">
        <v>15</v>
      </c>
      <c r="C218" s="9" t="s">
        <v>13</v>
      </c>
      <c r="D218" s="10">
        <v>39677</v>
      </c>
      <c r="E218" s="9">
        <v>3</v>
      </c>
      <c r="F218" s="11">
        <v>6.68</v>
      </c>
      <c r="G218" s="11">
        <v>0.08</v>
      </c>
      <c r="H218" s="11">
        <f t="shared" si="34"/>
        <v>1.1976047904191618</v>
      </c>
      <c r="I218" s="11">
        <v>6.6</v>
      </c>
      <c r="J218" s="11">
        <v>0.30499999999999999</v>
      </c>
      <c r="K218" s="11">
        <f t="shared" si="37"/>
        <v>4.5658682634730541</v>
      </c>
      <c r="L218" s="34">
        <f t="shared" si="35"/>
        <v>94.236526946107787</v>
      </c>
      <c r="M218" s="28">
        <f t="shared" si="32"/>
        <v>4.6212121212121211</v>
      </c>
      <c r="N218" s="5">
        <f t="shared" si="36"/>
        <v>95.37878787878789</v>
      </c>
    </row>
    <row r="219" spans="1:14">
      <c r="A219" s="81"/>
      <c r="B219" s="8" t="s">
        <v>15</v>
      </c>
      <c r="C219" s="9" t="s">
        <v>12</v>
      </c>
      <c r="D219" s="16">
        <v>39681</v>
      </c>
      <c r="E219" s="9">
        <v>2</v>
      </c>
      <c r="F219" s="11">
        <v>5.52</v>
      </c>
      <c r="G219" s="11">
        <v>0.4</v>
      </c>
      <c r="H219" s="11">
        <f t="shared" si="34"/>
        <v>7.2463768115942031</v>
      </c>
      <c r="I219" s="11">
        <v>5.1100000000000003</v>
      </c>
      <c r="J219" s="4">
        <v>3.14</v>
      </c>
      <c r="K219" s="11">
        <f t="shared" si="37"/>
        <v>56.884057971014499</v>
      </c>
      <c r="L219" s="34">
        <f t="shared" si="35"/>
        <v>35.86956521739129</v>
      </c>
      <c r="M219" s="28">
        <f t="shared" si="32"/>
        <v>61.448140900195689</v>
      </c>
      <c r="N219" s="5">
        <f t="shared" si="36"/>
        <v>38.551859099804311</v>
      </c>
    </row>
    <row r="220" spans="1:14">
      <c r="A220" s="81"/>
      <c r="B220" s="8" t="s">
        <v>28</v>
      </c>
      <c r="C220" s="9" t="s">
        <v>12</v>
      </c>
      <c r="D220" s="10">
        <v>39596</v>
      </c>
      <c r="E220" s="9">
        <v>3</v>
      </c>
      <c r="F220" s="11">
        <v>10.28</v>
      </c>
      <c r="G220" s="11">
        <v>0.17</v>
      </c>
      <c r="H220" s="11">
        <f t="shared" si="34"/>
        <v>1.6536964980544748</v>
      </c>
      <c r="I220" s="11">
        <v>10.11</v>
      </c>
      <c r="J220" s="11">
        <v>6.8450000000000006</v>
      </c>
      <c r="K220" s="11">
        <f t="shared" si="37"/>
        <v>66.585603112840488</v>
      </c>
      <c r="L220" s="34">
        <f t="shared" si="35"/>
        <v>31.76070038910505</v>
      </c>
      <c r="M220" s="28">
        <f t="shared" si="32"/>
        <v>67.705242334322463</v>
      </c>
      <c r="N220" s="5">
        <f t="shared" si="36"/>
        <v>32.294757665677537</v>
      </c>
    </row>
    <row r="221" spans="1:14">
      <c r="A221" s="81"/>
      <c r="B221" s="8" t="s">
        <v>28</v>
      </c>
      <c r="C221" s="9" t="s">
        <v>13</v>
      </c>
      <c r="D221" s="10">
        <v>39602</v>
      </c>
      <c r="E221" s="9">
        <v>3</v>
      </c>
      <c r="F221" s="11">
        <v>11.58</v>
      </c>
      <c r="G221" s="11">
        <v>0.09</v>
      </c>
      <c r="H221" s="11">
        <f t="shared" si="34"/>
        <v>0.77720207253886009</v>
      </c>
      <c r="I221" s="11">
        <v>11.49</v>
      </c>
      <c r="J221" s="11">
        <v>7.72</v>
      </c>
      <c r="K221" s="11">
        <f t="shared" si="37"/>
        <v>66.666666666666671</v>
      </c>
      <c r="L221" s="34">
        <f t="shared" si="35"/>
        <v>32.55613126079448</v>
      </c>
      <c r="M221" s="28">
        <f t="shared" si="32"/>
        <v>67.188859878154915</v>
      </c>
      <c r="N221" s="5">
        <f t="shared" si="36"/>
        <v>32.811140121845085</v>
      </c>
    </row>
    <row r="222" spans="1:14">
      <c r="A222" s="81"/>
      <c r="B222" s="8" t="s">
        <v>28</v>
      </c>
      <c r="C222" s="9" t="s">
        <v>29</v>
      </c>
      <c r="D222" s="10">
        <v>39608</v>
      </c>
      <c r="E222" s="9">
        <v>3</v>
      </c>
      <c r="F222" s="11">
        <v>10.84</v>
      </c>
      <c r="G222" s="11">
        <v>2.93</v>
      </c>
      <c r="H222" s="11">
        <f t="shared" si="34"/>
        <v>27.029520295202953</v>
      </c>
      <c r="I222" s="11">
        <v>7.89</v>
      </c>
      <c r="J222" s="11">
        <v>3.1</v>
      </c>
      <c r="K222" s="11">
        <f t="shared" si="37"/>
        <v>28.597785977859779</v>
      </c>
      <c r="L222" s="34">
        <f t="shared" si="35"/>
        <v>44.372693726937278</v>
      </c>
      <c r="M222" s="28">
        <f t="shared" si="32"/>
        <v>39.29024081115336</v>
      </c>
      <c r="N222" s="5">
        <f t="shared" si="36"/>
        <v>60.709759188846633</v>
      </c>
    </row>
    <row r="223" spans="1:14">
      <c r="A223" s="81"/>
      <c r="B223" s="8" t="s">
        <v>28</v>
      </c>
      <c r="C223" s="9" t="s">
        <v>12</v>
      </c>
      <c r="D223" s="10">
        <v>39677</v>
      </c>
      <c r="E223" s="9">
        <v>3</v>
      </c>
      <c r="F223" s="11">
        <v>10.65</v>
      </c>
      <c r="G223" s="11">
        <v>0.32</v>
      </c>
      <c r="H223" s="11">
        <f t="shared" si="34"/>
        <v>3.004694835680751</v>
      </c>
      <c r="I223" s="11">
        <v>10.32</v>
      </c>
      <c r="J223" s="11">
        <v>1.01</v>
      </c>
      <c r="K223" s="11">
        <f t="shared" si="37"/>
        <v>9.4835680751173701</v>
      </c>
      <c r="L223" s="34">
        <f t="shared" si="35"/>
        <v>87.511737089201873</v>
      </c>
      <c r="M223" s="28">
        <f t="shared" si="32"/>
        <v>9.7868217054263553</v>
      </c>
      <c r="N223" s="5">
        <f t="shared" si="36"/>
        <v>90.213178294573652</v>
      </c>
    </row>
    <row r="224" spans="1:14">
      <c r="A224" s="81"/>
      <c r="B224" s="8" t="s">
        <v>28</v>
      </c>
      <c r="C224" s="9" t="s">
        <v>13</v>
      </c>
      <c r="D224" s="10">
        <v>39682</v>
      </c>
      <c r="E224" s="9">
        <v>3</v>
      </c>
      <c r="F224" s="11">
        <v>12.67</v>
      </c>
      <c r="G224" s="11">
        <v>0.4</v>
      </c>
      <c r="H224" s="11">
        <f t="shared" si="34"/>
        <v>3.1570639305445933</v>
      </c>
      <c r="I224" s="11">
        <v>12.27</v>
      </c>
      <c r="J224" s="11">
        <v>1.9949999999999999</v>
      </c>
      <c r="K224" s="11">
        <f t="shared" si="37"/>
        <v>15.74585635359116</v>
      </c>
      <c r="L224" s="34">
        <f t="shared" si="35"/>
        <v>81.09707971586424</v>
      </c>
      <c r="M224" s="28">
        <f t="shared" si="32"/>
        <v>16.25916870415648</v>
      </c>
      <c r="N224" s="5">
        <f t="shared" si="36"/>
        <v>83.740831295843535</v>
      </c>
    </row>
    <row r="225" spans="1:14">
      <c r="A225" s="81"/>
      <c r="B225" s="8" t="s">
        <v>28</v>
      </c>
      <c r="C225" s="9" t="s">
        <v>29</v>
      </c>
      <c r="D225" s="10">
        <v>39687</v>
      </c>
      <c r="E225" s="9">
        <v>3</v>
      </c>
      <c r="F225" s="11">
        <v>12.76</v>
      </c>
      <c r="G225" s="11">
        <v>0.53</v>
      </c>
      <c r="H225" s="11">
        <f t="shared" si="34"/>
        <v>4.153605015673981</v>
      </c>
      <c r="I225" s="11">
        <v>12.24</v>
      </c>
      <c r="J225" s="11">
        <v>2.27</v>
      </c>
      <c r="K225" s="11">
        <f t="shared" si="37"/>
        <v>17.789968652037619</v>
      </c>
      <c r="L225" s="34">
        <f t="shared" si="35"/>
        <v>78.05642633228841</v>
      </c>
      <c r="M225" s="28">
        <f t="shared" si="32"/>
        <v>18.545751633986928</v>
      </c>
      <c r="N225" s="5">
        <f t="shared" si="36"/>
        <v>81.454248366013076</v>
      </c>
    </row>
    <row r="226" spans="1:14">
      <c r="A226" s="81"/>
      <c r="B226" s="8" t="s">
        <v>16</v>
      </c>
      <c r="C226" s="9">
        <v>2</v>
      </c>
      <c r="D226" s="10">
        <v>39606</v>
      </c>
      <c r="E226" s="9">
        <v>3</v>
      </c>
      <c r="F226" s="11">
        <v>11.03</v>
      </c>
      <c r="G226" s="11">
        <v>0</v>
      </c>
      <c r="H226" s="11">
        <f t="shared" si="34"/>
        <v>0</v>
      </c>
      <c r="I226" s="11">
        <v>11.0412</v>
      </c>
      <c r="J226" s="11">
        <v>8.2200000000000006</v>
      </c>
      <c r="K226" s="11">
        <f t="shared" si="37"/>
        <v>74.524025385312797</v>
      </c>
      <c r="L226" s="34">
        <f t="shared" si="35"/>
        <v>25.475974614687207</v>
      </c>
      <c r="M226" s="28">
        <f t="shared" si="32"/>
        <v>74.448429518530602</v>
      </c>
      <c r="N226" s="5">
        <f t="shared" si="36"/>
        <v>25.551570481469398</v>
      </c>
    </row>
    <row r="227" spans="1:14">
      <c r="A227" s="81"/>
      <c r="B227" s="8" t="s">
        <v>16</v>
      </c>
      <c r="C227" s="9">
        <v>3</v>
      </c>
      <c r="D227" s="10">
        <v>39611</v>
      </c>
      <c r="E227" s="9">
        <v>3</v>
      </c>
      <c r="F227" s="11">
        <v>16.16</v>
      </c>
      <c r="G227" s="11">
        <v>0</v>
      </c>
      <c r="H227" s="11">
        <f t="shared" si="34"/>
        <v>0</v>
      </c>
      <c r="I227" s="11">
        <v>16.171199999999999</v>
      </c>
      <c r="J227" s="11">
        <v>13.29</v>
      </c>
      <c r="K227" s="11">
        <f t="shared" si="37"/>
        <v>82.240099009900987</v>
      </c>
      <c r="L227" s="34">
        <f t="shared" si="35"/>
        <v>17.759900990099016</v>
      </c>
      <c r="M227" s="28">
        <f t="shared" ref="M227:M248" si="38">J227/I227*100</f>
        <v>82.18314039774414</v>
      </c>
      <c r="N227" s="5">
        <f t="shared" si="36"/>
        <v>17.81685960225586</v>
      </c>
    </row>
    <row r="228" spans="1:14">
      <c r="A228" s="81"/>
      <c r="B228" s="8" t="s">
        <v>16</v>
      </c>
      <c r="C228" s="9">
        <v>1</v>
      </c>
      <c r="D228" s="10">
        <v>39304</v>
      </c>
      <c r="E228" s="9">
        <v>3</v>
      </c>
      <c r="F228" s="11">
        <v>9.1649999999999991</v>
      </c>
      <c r="G228" s="11">
        <v>0</v>
      </c>
      <c r="H228" s="11">
        <f t="shared" si="34"/>
        <v>0</v>
      </c>
      <c r="I228" s="11">
        <v>1.4</v>
      </c>
      <c r="J228" s="11">
        <v>0</v>
      </c>
      <c r="K228" s="11">
        <f t="shared" si="37"/>
        <v>0</v>
      </c>
      <c r="L228" s="34">
        <f t="shared" si="35"/>
        <v>100</v>
      </c>
      <c r="M228" s="28">
        <f t="shared" si="38"/>
        <v>0</v>
      </c>
      <c r="N228" s="5">
        <f t="shared" si="36"/>
        <v>100</v>
      </c>
    </row>
    <row r="229" spans="1:14">
      <c r="A229" s="81"/>
      <c r="B229" s="8" t="s">
        <v>16</v>
      </c>
      <c r="C229" s="9">
        <v>2</v>
      </c>
      <c r="D229" s="10">
        <v>39677</v>
      </c>
      <c r="E229" s="9">
        <v>3</v>
      </c>
      <c r="F229" s="11">
        <v>11.83</v>
      </c>
      <c r="G229" s="11">
        <v>0</v>
      </c>
      <c r="H229" s="11">
        <f t="shared" si="34"/>
        <v>0</v>
      </c>
      <c r="I229" s="11">
        <v>11.8188</v>
      </c>
      <c r="J229" s="11">
        <v>4.49</v>
      </c>
      <c r="K229" s="11">
        <f t="shared" si="37"/>
        <v>37.954353338968723</v>
      </c>
      <c r="L229" s="34">
        <f t="shared" si="35"/>
        <v>62.045646661031277</v>
      </c>
      <c r="M229" s="28">
        <f t="shared" si="38"/>
        <v>37.990320506311981</v>
      </c>
      <c r="N229" s="5">
        <f t="shared" si="36"/>
        <v>62.009679493688019</v>
      </c>
    </row>
    <row r="230" spans="1:14">
      <c r="A230" s="81"/>
      <c r="B230" s="8" t="s">
        <v>16</v>
      </c>
      <c r="C230" s="9">
        <v>3</v>
      </c>
      <c r="D230" s="10">
        <v>39681</v>
      </c>
      <c r="E230" s="9">
        <v>3</v>
      </c>
      <c r="F230" s="11">
        <v>15.72</v>
      </c>
      <c r="G230" s="11">
        <v>0</v>
      </c>
      <c r="H230" s="11">
        <f t="shared" si="34"/>
        <v>0</v>
      </c>
      <c r="I230" s="11">
        <v>15.7212</v>
      </c>
      <c r="J230" s="11">
        <v>9.48</v>
      </c>
      <c r="K230" s="11">
        <f t="shared" si="37"/>
        <v>60.305343511450381</v>
      </c>
      <c r="L230" s="34">
        <f t="shared" si="35"/>
        <v>39.694656488549619</v>
      </c>
      <c r="M230" s="28">
        <f t="shared" si="38"/>
        <v>60.300740401496078</v>
      </c>
      <c r="N230" s="5">
        <f t="shared" si="36"/>
        <v>39.699259598503929</v>
      </c>
    </row>
    <row r="231" spans="1:14">
      <c r="A231" s="81"/>
      <c r="B231" s="8" t="s">
        <v>16</v>
      </c>
      <c r="C231" s="9">
        <v>1</v>
      </c>
      <c r="D231" s="10">
        <v>39742</v>
      </c>
      <c r="E231" s="9">
        <v>3</v>
      </c>
      <c r="F231" s="11">
        <v>12.34</v>
      </c>
      <c r="G231" s="11">
        <v>0</v>
      </c>
      <c r="H231" s="11">
        <f t="shared" si="34"/>
        <v>0</v>
      </c>
      <c r="I231" s="11">
        <v>12.33</v>
      </c>
      <c r="J231" s="11">
        <v>6.04</v>
      </c>
      <c r="K231" s="11">
        <f t="shared" si="37"/>
        <v>48.946515397082656</v>
      </c>
      <c r="L231" s="34">
        <f t="shared" si="35"/>
        <v>51.053484602917344</v>
      </c>
      <c r="M231" s="28">
        <f t="shared" si="38"/>
        <v>48.986212489862126</v>
      </c>
      <c r="N231" s="5">
        <f t="shared" si="36"/>
        <v>51.013787510137874</v>
      </c>
    </row>
    <row r="232" spans="1:14">
      <c r="A232" s="81"/>
      <c r="B232" s="8" t="s">
        <v>45</v>
      </c>
      <c r="C232" s="9" t="s">
        <v>25</v>
      </c>
      <c r="D232" s="10">
        <v>39650</v>
      </c>
      <c r="E232" s="9">
        <v>2</v>
      </c>
      <c r="F232" s="11">
        <v>2.72</v>
      </c>
      <c r="G232" s="11">
        <v>0</v>
      </c>
      <c r="H232" s="11">
        <f t="shared" si="34"/>
        <v>0</v>
      </c>
      <c r="I232" s="48">
        <v>2.7189999999999999</v>
      </c>
      <c r="J232" s="11">
        <v>0</v>
      </c>
      <c r="K232" s="11">
        <f t="shared" si="37"/>
        <v>0</v>
      </c>
      <c r="L232" s="34">
        <f t="shared" si="35"/>
        <v>99.999999999999986</v>
      </c>
      <c r="M232" s="28">
        <f t="shared" si="38"/>
        <v>0</v>
      </c>
      <c r="N232" s="5">
        <f t="shared" si="36"/>
        <v>100</v>
      </c>
    </row>
    <row r="233" spans="1:14">
      <c r="A233" s="81"/>
      <c r="B233" s="8" t="s">
        <v>46</v>
      </c>
      <c r="C233" s="9" t="s">
        <v>25</v>
      </c>
      <c r="D233" s="10">
        <v>39601</v>
      </c>
      <c r="E233" s="9">
        <v>3</v>
      </c>
      <c r="F233" s="11">
        <v>3.56</v>
      </c>
      <c r="G233" s="11">
        <v>0</v>
      </c>
      <c r="H233" s="11">
        <f t="shared" si="34"/>
        <v>0</v>
      </c>
      <c r="I233" s="11">
        <v>3.5568</v>
      </c>
      <c r="J233" s="11">
        <f>AVERAGE(0.69,0.44,0.34)</f>
        <v>0.49</v>
      </c>
      <c r="K233" s="11">
        <f t="shared" si="37"/>
        <v>13.764044943820224</v>
      </c>
      <c r="L233" s="34">
        <f t="shared" si="35"/>
        <v>86.235955056179776</v>
      </c>
      <c r="M233" s="28">
        <f t="shared" si="38"/>
        <v>13.77642825011246</v>
      </c>
      <c r="N233" s="5">
        <f t="shared" si="36"/>
        <v>86.223571749887526</v>
      </c>
    </row>
    <row r="234" spans="1:14">
      <c r="A234" s="81"/>
      <c r="B234" s="8" t="s">
        <v>46</v>
      </c>
      <c r="C234" s="9">
        <v>1</v>
      </c>
      <c r="D234" s="10">
        <v>39643</v>
      </c>
      <c r="E234" s="9">
        <v>3</v>
      </c>
      <c r="F234" s="11">
        <v>4.57</v>
      </c>
      <c r="G234" s="11">
        <v>0</v>
      </c>
      <c r="H234" s="11">
        <f t="shared" si="34"/>
        <v>0</v>
      </c>
      <c r="I234" s="11">
        <v>4.5755999999999997</v>
      </c>
      <c r="J234" s="11">
        <v>0</v>
      </c>
      <c r="K234" s="11">
        <f t="shared" si="37"/>
        <v>0</v>
      </c>
      <c r="L234" s="34">
        <f t="shared" si="35"/>
        <v>100</v>
      </c>
      <c r="M234" s="28">
        <f t="shared" si="38"/>
        <v>0</v>
      </c>
      <c r="N234" s="5">
        <f t="shared" si="36"/>
        <v>100</v>
      </c>
    </row>
    <row r="235" spans="1:14">
      <c r="A235" s="81"/>
      <c r="B235" s="8" t="s">
        <v>46</v>
      </c>
      <c r="C235" s="9" t="s">
        <v>27</v>
      </c>
      <c r="D235" s="10">
        <v>39670</v>
      </c>
      <c r="E235" s="9">
        <v>2</v>
      </c>
      <c r="F235" s="11">
        <v>3.89</v>
      </c>
      <c r="G235" s="11">
        <v>0</v>
      </c>
      <c r="H235" s="11">
        <f t="shared" si="34"/>
        <v>0</v>
      </c>
      <c r="I235" s="11">
        <v>3.89</v>
      </c>
      <c r="J235" s="11">
        <v>0</v>
      </c>
      <c r="K235" s="11">
        <f t="shared" si="37"/>
        <v>0</v>
      </c>
      <c r="L235" s="34">
        <f t="shared" si="35"/>
        <v>100</v>
      </c>
      <c r="M235" s="28">
        <f t="shared" si="38"/>
        <v>0</v>
      </c>
      <c r="N235" s="5">
        <f t="shared" si="36"/>
        <v>100</v>
      </c>
    </row>
    <row r="236" spans="1:14">
      <c r="A236" s="81"/>
      <c r="B236" s="8" t="s">
        <v>47</v>
      </c>
      <c r="C236" s="9">
        <v>1</v>
      </c>
      <c r="D236" s="10">
        <v>39617</v>
      </c>
      <c r="E236" s="9">
        <v>2</v>
      </c>
      <c r="F236" s="11">
        <v>10.82</v>
      </c>
      <c r="G236" s="11">
        <v>0</v>
      </c>
      <c r="H236" s="11">
        <f t="shared" si="34"/>
        <v>0</v>
      </c>
      <c r="I236" s="11">
        <v>10.82</v>
      </c>
      <c r="J236" s="11">
        <v>7.67</v>
      </c>
      <c r="K236" s="11">
        <f t="shared" si="37"/>
        <v>70.887245841035124</v>
      </c>
      <c r="L236" s="34">
        <f t="shared" si="35"/>
        <v>29.112754158964883</v>
      </c>
      <c r="M236" s="28">
        <f t="shared" si="38"/>
        <v>70.887245841035124</v>
      </c>
      <c r="N236" s="5">
        <f t="shared" si="36"/>
        <v>29.112754158964883</v>
      </c>
    </row>
    <row r="237" spans="1:14">
      <c r="A237" s="81"/>
      <c r="B237" s="8" t="s">
        <v>47</v>
      </c>
      <c r="C237" s="22" t="s">
        <v>25</v>
      </c>
      <c r="D237" s="20">
        <v>39622</v>
      </c>
      <c r="E237" s="22">
        <v>3</v>
      </c>
      <c r="F237" s="21">
        <v>13.2</v>
      </c>
      <c r="G237" s="21">
        <v>0</v>
      </c>
      <c r="H237" s="21">
        <f t="shared" si="34"/>
        <v>0</v>
      </c>
      <c r="I237" s="21">
        <v>13.2</v>
      </c>
      <c r="J237" s="21">
        <f>(10.13+9.93+12.47)/3</f>
        <v>10.843333333333334</v>
      </c>
      <c r="K237" s="11">
        <f t="shared" si="37"/>
        <v>82.146464646464665</v>
      </c>
      <c r="L237" s="34">
        <f t="shared" si="35"/>
        <v>17.853535353535346</v>
      </c>
      <c r="M237" s="28">
        <f t="shared" si="38"/>
        <v>82.146464646464651</v>
      </c>
      <c r="N237" s="5">
        <f t="shared" si="36"/>
        <v>17.853535353535346</v>
      </c>
    </row>
    <row r="238" spans="1:14">
      <c r="A238" s="81"/>
      <c r="B238" s="8" t="s">
        <v>47</v>
      </c>
      <c r="C238" s="22" t="s">
        <v>12</v>
      </c>
      <c r="D238" s="20">
        <v>39648</v>
      </c>
      <c r="E238" s="22">
        <v>2</v>
      </c>
      <c r="F238" s="21">
        <v>7.42</v>
      </c>
      <c r="G238" s="21">
        <v>0</v>
      </c>
      <c r="H238" s="21">
        <f t="shared" si="34"/>
        <v>0</v>
      </c>
      <c r="I238" s="21">
        <v>7.42</v>
      </c>
      <c r="J238" s="21">
        <f>(3.98+4.13)/2</f>
        <v>4.0549999999999997</v>
      </c>
      <c r="K238" s="21">
        <f t="shared" si="37"/>
        <v>54.649595687331534</v>
      </c>
      <c r="L238" s="34">
        <f t="shared" si="35"/>
        <v>45.350404312668466</v>
      </c>
      <c r="M238" s="28">
        <f t="shared" si="38"/>
        <v>54.649595687331534</v>
      </c>
      <c r="N238" s="5">
        <f t="shared" si="36"/>
        <v>45.350404312668466</v>
      </c>
    </row>
    <row r="239" spans="1:14">
      <c r="A239" s="81"/>
      <c r="B239" s="8" t="s">
        <v>47</v>
      </c>
      <c r="C239" s="22" t="s">
        <v>25</v>
      </c>
      <c r="D239" s="20">
        <v>39663</v>
      </c>
      <c r="E239" s="22">
        <v>2</v>
      </c>
      <c r="F239" s="21">
        <v>5.89</v>
      </c>
      <c r="G239" s="21">
        <v>0</v>
      </c>
      <c r="H239" s="21">
        <f t="shared" si="34"/>
        <v>0</v>
      </c>
      <c r="I239" s="21">
        <v>5.88</v>
      </c>
      <c r="J239" s="21">
        <f>(2.55+2.77+0.98)/3</f>
        <v>2.1</v>
      </c>
      <c r="K239" s="21">
        <f t="shared" si="37"/>
        <v>35.653650254668932</v>
      </c>
      <c r="L239" s="34">
        <f t="shared" si="35"/>
        <v>64.346349745331068</v>
      </c>
      <c r="M239" s="28">
        <f t="shared" si="38"/>
        <v>35.714285714285715</v>
      </c>
      <c r="N239" s="5">
        <f t="shared" si="36"/>
        <v>64.285714285714278</v>
      </c>
    </row>
    <row r="240" spans="1:14">
      <c r="A240" s="81"/>
      <c r="B240" s="8" t="s">
        <v>51</v>
      </c>
      <c r="C240" s="22">
        <v>1</v>
      </c>
      <c r="D240" s="20">
        <v>39650</v>
      </c>
      <c r="E240" s="22">
        <v>2</v>
      </c>
      <c r="F240" s="21">
        <v>7.48</v>
      </c>
      <c r="G240" s="21">
        <v>0</v>
      </c>
      <c r="H240" s="21">
        <f t="shared" si="34"/>
        <v>0</v>
      </c>
      <c r="I240" s="21">
        <v>7.84</v>
      </c>
      <c r="J240" s="21">
        <v>0.2</v>
      </c>
      <c r="K240" s="21">
        <f t="shared" si="37"/>
        <v>2.6737967914438503</v>
      </c>
      <c r="L240" s="34">
        <f t="shared" si="35"/>
        <v>97.326203208556137</v>
      </c>
      <c r="M240" s="28">
        <f t="shared" si="38"/>
        <v>2.5510204081632653</v>
      </c>
      <c r="N240" s="5">
        <f t="shared" si="36"/>
        <v>97.448979591836732</v>
      </c>
    </row>
    <row r="241" spans="1:14">
      <c r="A241" s="81"/>
      <c r="B241" s="8" t="s">
        <v>51</v>
      </c>
      <c r="C241" s="22">
        <v>2</v>
      </c>
      <c r="D241" s="20">
        <v>39657</v>
      </c>
      <c r="E241" s="22">
        <v>3</v>
      </c>
      <c r="F241" s="21">
        <v>10.57</v>
      </c>
      <c r="G241" s="21">
        <v>0.01</v>
      </c>
      <c r="H241" s="21">
        <f t="shared" si="34"/>
        <v>9.46073793755913E-2</v>
      </c>
      <c r="I241" s="21">
        <v>10.56</v>
      </c>
      <c r="J241" s="21">
        <v>1.32</v>
      </c>
      <c r="K241" s="21">
        <f t="shared" si="37"/>
        <v>12.488174077578051</v>
      </c>
      <c r="L241" s="34">
        <f t="shared" si="35"/>
        <v>87.41721854304636</v>
      </c>
      <c r="M241" s="28">
        <f t="shared" si="38"/>
        <v>12.5</v>
      </c>
      <c r="N241" s="5">
        <f t="shared" si="36"/>
        <v>87.5</v>
      </c>
    </row>
    <row r="242" spans="1:14">
      <c r="A242" s="81"/>
      <c r="B242" s="8" t="s">
        <v>51</v>
      </c>
      <c r="C242" s="22" t="s">
        <v>12</v>
      </c>
      <c r="D242" s="20">
        <v>39686</v>
      </c>
      <c r="E242" s="22">
        <v>3</v>
      </c>
      <c r="F242" s="21">
        <v>11.33</v>
      </c>
      <c r="G242" s="21">
        <v>0</v>
      </c>
      <c r="H242" s="21">
        <f t="shared" si="34"/>
        <v>0</v>
      </c>
      <c r="I242" s="21">
        <v>11.34</v>
      </c>
      <c r="J242" s="21">
        <f>AVERAGE(7.06,5.15)</f>
        <v>6.1050000000000004</v>
      </c>
      <c r="K242" s="21">
        <f t="shared" si="37"/>
        <v>53.883495145631066</v>
      </c>
      <c r="L242" s="34">
        <f t="shared" si="35"/>
        <v>46.116504854368934</v>
      </c>
      <c r="M242" s="28">
        <f t="shared" si="38"/>
        <v>53.835978835978835</v>
      </c>
      <c r="N242" s="5">
        <f t="shared" si="36"/>
        <v>46.164021164021158</v>
      </c>
    </row>
    <row r="243" spans="1:14">
      <c r="A243" s="81"/>
      <c r="B243" s="8" t="s">
        <v>35</v>
      </c>
      <c r="C243" s="22">
        <v>1</v>
      </c>
      <c r="D243" s="20">
        <v>39626</v>
      </c>
      <c r="E243" s="22">
        <v>4</v>
      </c>
      <c r="F243" s="21">
        <v>11.15</v>
      </c>
      <c r="G243" s="21">
        <v>1.56</v>
      </c>
      <c r="H243" s="21">
        <f t="shared" si="34"/>
        <v>13.991031390134529</v>
      </c>
      <c r="I243" s="21">
        <v>9.6</v>
      </c>
      <c r="J243" s="21">
        <v>0</v>
      </c>
      <c r="K243" s="21">
        <f t="shared" si="37"/>
        <v>0</v>
      </c>
      <c r="L243" s="34">
        <f t="shared" si="35"/>
        <v>86.008968609865462</v>
      </c>
      <c r="M243" s="28">
        <f t="shared" si="38"/>
        <v>0</v>
      </c>
      <c r="N243" s="5">
        <f t="shared" si="36"/>
        <v>100</v>
      </c>
    </row>
    <row r="244" spans="1:14">
      <c r="A244" s="81"/>
      <c r="B244" s="8" t="s">
        <v>35</v>
      </c>
      <c r="C244" s="22">
        <v>1</v>
      </c>
      <c r="D244" s="20">
        <v>39676</v>
      </c>
      <c r="E244" s="22">
        <v>5</v>
      </c>
      <c r="F244" s="21">
        <v>12.32</v>
      </c>
      <c r="G244" s="21">
        <v>2.21</v>
      </c>
      <c r="H244" s="21">
        <f t="shared" si="34"/>
        <v>17.938311688311689</v>
      </c>
      <c r="I244" s="21">
        <v>10.1</v>
      </c>
      <c r="J244" s="21">
        <v>1.94</v>
      </c>
      <c r="K244" s="21">
        <f t="shared" si="37"/>
        <v>15.746753246753247</v>
      </c>
      <c r="L244" s="34">
        <f t="shared" si="35"/>
        <v>66.314935064935057</v>
      </c>
      <c r="M244" s="28">
        <f t="shared" si="38"/>
        <v>19.207920792079207</v>
      </c>
      <c r="N244" s="5">
        <f t="shared" si="36"/>
        <v>80.792079207920793</v>
      </c>
    </row>
    <row r="245" spans="1:14">
      <c r="A245" s="81"/>
      <c r="B245" s="8" t="s">
        <v>41</v>
      </c>
      <c r="C245" s="22">
        <v>1</v>
      </c>
      <c r="D245" s="20">
        <v>39612</v>
      </c>
      <c r="E245" s="22">
        <v>11</v>
      </c>
      <c r="F245" s="21">
        <v>5.71</v>
      </c>
      <c r="G245" s="21">
        <v>0.56999999999999995</v>
      </c>
      <c r="H245" s="21">
        <f t="shared" si="34"/>
        <v>9.9824868651488607</v>
      </c>
      <c r="I245" s="21">
        <v>5.15</v>
      </c>
      <c r="J245" s="21">
        <v>1.2876000000000001</v>
      </c>
      <c r="K245" s="21">
        <f t="shared" si="37"/>
        <v>22.549912434325748</v>
      </c>
      <c r="L245" s="34">
        <f t="shared" si="35"/>
        <v>67.467600700525381</v>
      </c>
      <c r="M245" s="28">
        <f t="shared" si="38"/>
        <v>25.001941747572815</v>
      </c>
      <c r="N245" s="5">
        <f t="shared" si="36"/>
        <v>74.998058252427185</v>
      </c>
    </row>
    <row r="246" spans="1:14">
      <c r="A246" s="81"/>
      <c r="B246" s="8" t="s">
        <v>41</v>
      </c>
      <c r="C246" s="22">
        <v>1</v>
      </c>
      <c r="D246" s="20">
        <v>39633</v>
      </c>
      <c r="E246" s="22">
        <v>13</v>
      </c>
      <c r="F246" s="21">
        <v>6.94</v>
      </c>
      <c r="G246" s="21">
        <v>0.3</v>
      </c>
      <c r="H246" s="21">
        <f t="shared" si="34"/>
        <v>4.3227665706051868</v>
      </c>
      <c r="I246" s="21">
        <v>6.65</v>
      </c>
      <c r="J246" s="21">
        <v>2.4392</v>
      </c>
      <c r="K246" s="21">
        <f t="shared" si="37"/>
        <v>35.146974063400577</v>
      </c>
      <c r="L246" s="34">
        <f t="shared" si="35"/>
        <v>60.530259365994247</v>
      </c>
      <c r="M246" s="28">
        <f t="shared" si="38"/>
        <v>36.679699248120301</v>
      </c>
      <c r="N246" s="5">
        <f t="shared" si="36"/>
        <v>63.320300751879714</v>
      </c>
    </row>
    <row r="247" spans="1:14">
      <c r="A247" s="81"/>
      <c r="B247" s="8" t="s">
        <v>41</v>
      </c>
      <c r="C247" s="22">
        <v>1</v>
      </c>
      <c r="D247" s="20">
        <v>39663</v>
      </c>
      <c r="E247" s="22">
        <v>11</v>
      </c>
      <c r="F247" s="21">
        <v>9.2200000000000006</v>
      </c>
      <c r="G247" s="21">
        <v>0.85</v>
      </c>
      <c r="H247" s="21">
        <f t="shared" si="34"/>
        <v>9.2190889370932751</v>
      </c>
      <c r="I247" s="21">
        <v>8.36</v>
      </c>
      <c r="J247" s="21">
        <v>2.7435999999999998</v>
      </c>
      <c r="K247" s="21">
        <f t="shared" si="37"/>
        <v>29.757049891540124</v>
      </c>
      <c r="L247" s="34">
        <f t="shared" si="35"/>
        <v>61.023861171366597</v>
      </c>
      <c r="M247" s="28">
        <f t="shared" si="38"/>
        <v>32.81818181818182</v>
      </c>
      <c r="N247" s="5">
        <f t="shared" si="36"/>
        <v>67.181818181818187</v>
      </c>
    </row>
    <row r="248" spans="1:14" ht="15.75" thickBot="1">
      <c r="A248" s="82"/>
      <c r="B248" s="12" t="s">
        <v>48</v>
      </c>
      <c r="C248" s="13">
        <v>1</v>
      </c>
      <c r="D248" s="49">
        <v>39646</v>
      </c>
      <c r="E248" s="13">
        <v>2</v>
      </c>
      <c r="F248" s="14">
        <v>6.57</v>
      </c>
      <c r="G248" s="14">
        <v>0</v>
      </c>
      <c r="H248" s="19">
        <f t="shared" si="34"/>
        <v>0</v>
      </c>
      <c r="I248" s="14">
        <v>6.5709999999999997</v>
      </c>
      <c r="J248" s="14">
        <v>0.45</v>
      </c>
      <c r="K248" s="19">
        <f t="shared" si="37"/>
        <v>6.8493150684931505</v>
      </c>
      <c r="L248" s="34">
        <f t="shared" si="35"/>
        <v>93.150684931506845</v>
      </c>
      <c r="M248" s="28">
        <f t="shared" si="38"/>
        <v>6.8482727134378338</v>
      </c>
      <c r="N248" s="5">
        <f t="shared" si="36"/>
        <v>93.151727286562163</v>
      </c>
    </row>
    <row r="249" spans="1:14" ht="18.75" thickBot="1">
      <c r="B249" s="59"/>
      <c r="C249" s="59"/>
      <c r="D249" s="59"/>
      <c r="E249" s="63" t="s">
        <v>74</v>
      </c>
      <c r="F249" s="63" t="s">
        <v>75</v>
      </c>
      <c r="G249" s="63" t="s">
        <v>76</v>
      </c>
      <c r="H249" s="63" t="s">
        <v>77</v>
      </c>
      <c r="I249" s="63" t="s">
        <v>78</v>
      </c>
      <c r="J249" s="63" t="s">
        <v>79</v>
      </c>
      <c r="K249" s="63" t="s">
        <v>80</v>
      </c>
      <c r="L249" s="63" t="s">
        <v>81</v>
      </c>
      <c r="M249" s="64" t="s">
        <v>82</v>
      </c>
    </row>
    <row r="250" spans="1:14">
      <c r="A250" s="60" t="s">
        <v>52</v>
      </c>
      <c r="B250" s="61"/>
      <c r="C250" s="61"/>
      <c r="D250" s="61"/>
      <c r="E250" s="62">
        <f t="shared" ref="E250:M250" si="39">AVERAGE(E3:E15,E17:E96,E98:E155,E157:E188,E190:E248)</f>
        <v>4.3057851239669418</v>
      </c>
      <c r="F250" s="62">
        <f t="shared" si="39"/>
        <v>8.208181302270054</v>
      </c>
      <c r="G250" s="62">
        <f t="shared" si="39"/>
        <v>0.69417355371900813</v>
      </c>
      <c r="H250" s="62">
        <f t="shared" si="39"/>
        <v>7.9003658369491019</v>
      </c>
      <c r="I250" s="62">
        <f t="shared" si="39"/>
        <v>7.485728099173552</v>
      </c>
      <c r="J250" s="62">
        <f t="shared" si="39"/>
        <v>2.3393300275482116</v>
      </c>
      <c r="K250" s="62">
        <f t="shared" si="39"/>
        <v>22.900983783525401</v>
      </c>
      <c r="L250" s="62">
        <f t="shared" si="39"/>
        <v>69.198650379525432</v>
      </c>
      <c r="M250" s="62">
        <f t="shared" si="39"/>
        <v>24.740978606318595</v>
      </c>
    </row>
    <row r="251" spans="1:14">
      <c r="A251" s="37"/>
      <c r="B251" s="9"/>
      <c r="C251" s="9"/>
      <c r="D251" s="10"/>
      <c r="E251" s="9"/>
      <c r="F251" s="11"/>
      <c r="G251" s="11"/>
      <c r="H251" s="11"/>
      <c r="I251" s="11"/>
      <c r="J251" s="11"/>
      <c r="K251" s="11"/>
      <c r="L251" s="11"/>
      <c r="M251" s="1"/>
    </row>
    <row r="252" spans="1:14">
      <c r="A252" s="37"/>
      <c r="B252" s="9"/>
      <c r="C252" s="9"/>
      <c r="D252" s="10"/>
      <c r="E252" s="9"/>
      <c r="F252" s="11"/>
      <c r="G252" s="11"/>
      <c r="H252" s="11"/>
      <c r="I252" s="11"/>
      <c r="J252" s="11"/>
      <c r="K252" s="11"/>
      <c r="L252" s="11"/>
      <c r="M252" s="1"/>
    </row>
    <row r="253" spans="1:14">
      <c r="A253" s="37"/>
      <c r="B253" s="9"/>
      <c r="C253" s="9"/>
      <c r="D253" s="10"/>
      <c r="E253" s="5">
        <v>19.280831975426846</v>
      </c>
      <c r="F253" s="5">
        <v>72.180994129702839</v>
      </c>
      <c r="G253" s="11"/>
      <c r="H253" s="11"/>
      <c r="I253" s="11"/>
      <c r="J253" s="11"/>
      <c r="K253" s="11"/>
      <c r="L253" s="11"/>
      <c r="M253" s="36"/>
    </row>
    <row r="254" spans="1:14">
      <c r="A254" s="37"/>
      <c r="B254" s="9"/>
      <c r="C254" s="9"/>
      <c r="D254" s="10"/>
      <c r="E254" s="9"/>
      <c r="F254" s="11"/>
      <c r="G254" s="11"/>
      <c r="H254" s="11"/>
      <c r="I254" s="11"/>
      <c r="J254" s="11"/>
      <c r="K254" s="11"/>
      <c r="L254" s="11"/>
      <c r="M254" s="1"/>
    </row>
    <row r="255" spans="1:14">
      <c r="A255" s="37"/>
      <c r="B255" s="9"/>
      <c r="C255" s="9"/>
      <c r="D255" s="10"/>
      <c r="E255" s="9"/>
      <c r="F255" s="11"/>
      <c r="G255" s="11"/>
      <c r="H255" s="11"/>
      <c r="I255" s="11"/>
      <c r="J255" s="11"/>
      <c r="K255" s="11"/>
      <c r="L255" s="11"/>
      <c r="M255" s="1"/>
    </row>
    <row r="256" spans="1:14">
      <c r="A256" s="37"/>
      <c r="B256" s="9"/>
      <c r="C256" s="9"/>
      <c r="D256" s="10"/>
      <c r="E256" s="9"/>
      <c r="F256" s="11"/>
      <c r="G256" s="11"/>
      <c r="H256" s="11"/>
      <c r="I256" s="11"/>
      <c r="J256" s="11"/>
      <c r="K256" s="11"/>
      <c r="L256" s="11"/>
      <c r="M256" s="36"/>
    </row>
    <row r="257" spans="1:13">
      <c r="A257" s="37"/>
      <c r="B257" s="9"/>
      <c r="C257" s="9"/>
      <c r="D257" s="10"/>
      <c r="E257" s="9"/>
      <c r="F257" s="11"/>
      <c r="G257" s="11"/>
      <c r="H257" s="11"/>
      <c r="I257" s="11"/>
      <c r="J257" s="11"/>
      <c r="K257" s="11"/>
      <c r="L257" s="11"/>
      <c r="M257" s="36"/>
    </row>
    <row r="258" spans="1:13">
      <c r="A258" s="37"/>
      <c r="B258" s="9"/>
      <c r="C258" s="9"/>
      <c r="D258" s="10"/>
      <c r="E258" s="9"/>
      <c r="F258" s="11"/>
      <c r="G258" s="11"/>
      <c r="H258" s="11"/>
      <c r="I258" s="11"/>
      <c r="J258" s="11"/>
      <c r="K258" s="11"/>
      <c r="L258" s="11"/>
      <c r="M258" s="1"/>
    </row>
    <row r="259" spans="1:13">
      <c r="A259" s="37"/>
      <c r="B259" s="9"/>
      <c r="C259" s="9"/>
      <c r="D259" s="10"/>
      <c r="E259" s="9"/>
      <c r="F259" s="11"/>
      <c r="G259" s="11"/>
      <c r="H259" s="11"/>
      <c r="I259" s="11"/>
      <c r="J259" s="11"/>
      <c r="K259" s="11"/>
      <c r="L259" s="11"/>
      <c r="M259" s="1"/>
    </row>
    <row r="260" spans="1:13">
      <c r="A260" s="37"/>
      <c r="B260" s="9"/>
      <c r="C260" s="9"/>
      <c r="D260" s="10"/>
      <c r="E260" s="9"/>
      <c r="F260" s="11"/>
      <c r="G260" s="11"/>
      <c r="H260" s="11"/>
      <c r="I260" s="11"/>
      <c r="J260" s="11"/>
      <c r="K260" s="11"/>
      <c r="L260" s="11"/>
      <c r="M260" s="1"/>
    </row>
    <row r="261" spans="1:13">
      <c r="A261" s="37"/>
      <c r="B261" s="9"/>
      <c r="C261" s="9"/>
      <c r="D261" s="10"/>
      <c r="E261" s="9"/>
      <c r="F261" s="11"/>
      <c r="G261" s="11"/>
      <c r="H261" s="11"/>
      <c r="I261" s="11"/>
      <c r="J261" s="11"/>
      <c r="K261" s="11"/>
      <c r="L261" s="11"/>
      <c r="M261" s="1"/>
    </row>
    <row r="262" spans="1:13">
      <c r="A262" s="37"/>
      <c r="B262" s="9"/>
      <c r="C262" s="9"/>
      <c r="D262" s="10"/>
      <c r="E262" s="9"/>
      <c r="F262" s="11"/>
      <c r="G262" s="11"/>
      <c r="H262" s="11"/>
      <c r="I262" s="11"/>
      <c r="J262" s="11"/>
      <c r="K262" s="11"/>
      <c r="L262" s="11"/>
      <c r="M262" s="1"/>
    </row>
    <row r="263" spans="1:13">
      <c r="A263" s="37"/>
      <c r="B263" s="39"/>
      <c r="C263" s="9"/>
      <c r="D263" s="10"/>
      <c r="E263" s="9"/>
      <c r="F263" s="11"/>
      <c r="G263" s="11"/>
      <c r="H263" s="11"/>
      <c r="I263" s="11"/>
      <c r="J263" s="11"/>
      <c r="K263" s="11"/>
      <c r="L263" s="11"/>
      <c r="M263" s="1"/>
    </row>
    <row r="264" spans="1:13">
      <c r="A264" s="37"/>
      <c r="B264" s="39"/>
      <c r="C264" s="9"/>
      <c r="D264" s="10"/>
      <c r="E264" s="9"/>
      <c r="F264" s="11"/>
      <c r="G264" s="11"/>
      <c r="H264" s="11"/>
      <c r="I264" s="11"/>
      <c r="J264" s="11"/>
      <c r="K264" s="11"/>
      <c r="L264" s="11"/>
      <c r="M264" s="1"/>
    </row>
    <row r="265" spans="1:13">
      <c r="A265" s="37"/>
      <c r="B265" s="39"/>
      <c r="C265" s="9"/>
      <c r="D265" s="10"/>
      <c r="E265" s="9"/>
      <c r="F265" s="11"/>
      <c r="G265" s="11"/>
      <c r="H265" s="11"/>
      <c r="I265" s="11"/>
      <c r="J265" s="11"/>
      <c r="K265" s="11"/>
      <c r="L265" s="11"/>
      <c r="M265" s="1"/>
    </row>
    <row r="266" spans="1:13">
      <c r="A266" s="37"/>
      <c r="B266" s="22"/>
      <c r="C266" s="22"/>
      <c r="D266" s="20"/>
      <c r="E266" s="22"/>
      <c r="F266" s="21"/>
      <c r="G266" s="21"/>
      <c r="H266" s="21"/>
      <c r="I266" s="21"/>
      <c r="J266" s="21"/>
      <c r="K266" s="21"/>
      <c r="L266" s="21"/>
      <c r="M266" s="1"/>
    </row>
    <row r="267" spans="1:13">
      <c r="A267" s="37"/>
      <c r="B267" s="22"/>
      <c r="C267" s="22"/>
      <c r="D267" s="20"/>
      <c r="E267" s="22"/>
      <c r="F267" s="21"/>
      <c r="G267" s="21"/>
      <c r="H267" s="21"/>
      <c r="I267" s="21"/>
      <c r="J267" s="21"/>
      <c r="K267" s="21"/>
      <c r="L267" s="21"/>
      <c r="M267" s="1"/>
    </row>
    <row r="268" spans="1:13">
      <c r="A268" s="37"/>
      <c r="B268" s="22"/>
      <c r="C268" s="22"/>
      <c r="D268" s="20"/>
      <c r="E268" s="22"/>
      <c r="F268" s="21"/>
      <c r="G268" s="21"/>
      <c r="H268" s="21"/>
      <c r="I268" s="21"/>
      <c r="J268" s="21"/>
      <c r="K268" s="21"/>
      <c r="L268" s="21"/>
      <c r="M268" s="1"/>
    </row>
    <row r="269" spans="1:13">
      <c r="A269" s="37"/>
      <c r="B269" s="22"/>
      <c r="C269" s="22"/>
      <c r="D269" s="20"/>
      <c r="E269" s="22"/>
      <c r="F269" s="21"/>
      <c r="G269" s="21"/>
      <c r="H269" s="21"/>
      <c r="I269" s="21"/>
      <c r="J269" s="21"/>
      <c r="K269" s="21"/>
      <c r="L269" s="21"/>
      <c r="M269" s="1"/>
    </row>
    <row r="270" spans="1:13">
      <c r="A270" s="37"/>
      <c r="B270" s="22"/>
      <c r="C270" s="22"/>
      <c r="D270" s="20"/>
      <c r="E270" s="22"/>
      <c r="F270" s="21"/>
      <c r="G270" s="21"/>
      <c r="H270" s="21"/>
      <c r="I270" s="21"/>
      <c r="J270" s="21"/>
      <c r="K270" s="21"/>
      <c r="L270" s="21"/>
      <c r="M270" s="1"/>
    </row>
    <row r="271" spans="1:13">
      <c r="A271" s="37"/>
      <c r="B271" s="22"/>
      <c r="C271" s="22"/>
      <c r="D271" s="20"/>
      <c r="E271" s="22"/>
      <c r="F271" s="21"/>
      <c r="G271" s="21"/>
      <c r="H271" s="21"/>
      <c r="I271" s="21"/>
      <c r="J271" s="21"/>
      <c r="K271" s="21"/>
      <c r="L271" s="21"/>
      <c r="M271" s="1"/>
    </row>
    <row r="272" spans="1:13">
      <c r="A272" s="1"/>
      <c r="B272" s="1"/>
      <c r="C272" s="1"/>
      <c r="D272" s="1"/>
      <c r="E272" s="1"/>
      <c r="F272" s="1"/>
      <c r="G272" s="1"/>
      <c r="H272" s="1"/>
      <c r="I272" s="1"/>
      <c r="M272" s="1"/>
    </row>
    <row r="273" spans="1:12">
      <c r="A273" s="1"/>
      <c r="B273" s="1"/>
      <c r="C273" s="1"/>
      <c r="D273" s="1"/>
      <c r="E273" s="1"/>
      <c r="G273" s="1"/>
      <c r="H273" s="1"/>
      <c r="I273" s="1"/>
      <c r="J273" s="1"/>
      <c r="K273" s="1"/>
      <c r="L273" s="1"/>
    </row>
    <row r="274" spans="1:12">
      <c r="F274" s="3"/>
    </row>
  </sheetData>
  <mergeCells count="10">
    <mergeCell ref="A157:A188"/>
    <mergeCell ref="A189:M189"/>
    <mergeCell ref="A190:A248"/>
    <mergeCell ref="A2:M2"/>
    <mergeCell ref="A16:M16"/>
    <mergeCell ref="A3:A15"/>
    <mergeCell ref="A17:A96"/>
    <mergeCell ref="A97:M97"/>
    <mergeCell ref="A98:A155"/>
    <mergeCell ref="A156:M156"/>
  </mergeCells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73"/>
  <sheetViews>
    <sheetView topLeftCell="C1" zoomScaleNormal="100" workbookViewId="0">
      <selection sqref="A1:M1"/>
    </sheetView>
  </sheetViews>
  <sheetFormatPr defaultRowHeight="15"/>
  <cols>
    <col min="4" max="4" width="15" customWidth="1"/>
    <col min="5" max="5" width="18.28515625" customWidth="1"/>
    <col min="6" max="8" width="14.7109375" customWidth="1"/>
    <col min="9" max="9" width="15.7109375" customWidth="1"/>
    <col min="10" max="11" width="17.85546875" customWidth="1"/>
    <col min="13" max="13" width="20.28515625" customWidth="1"/>
    <col min="15" max="15" width="17.42578125" customWidth="1"/>
  </cols>
  <sheetData>
    <row r="1" spans="1:20" ht="39" thickBot="1">
      <c r="A1" s="32" t="s">
        <v>0</v>
      </c>
      <c r="B1" s="32" t="s">
        <v>1</v>
      </c>
      <c r="C1" s="32" t="s">
        <v>2</v>
      </c>
      <c r="D1" s="32" t="s">
        <v>3</v>
      </c>
      <c r="E1" s="32" t="s">
        <v>67</v>
      </c>
      <c r="F1" s="32" t="s">
        <v>4</v>
      </c>
      <c r="G1" s="32" t="s">
        <v>5</v>
      </c>
      <c r="H1" s="32" t="s">
        <v>49</v>
      </c>
      <c r="I1" s="32" t="s">
        <v>6</v>
      </c>
      <c r="J1" s="32" t="s">
        <v>7</v>
      </c>
      <c r="K1" s="32" t="s">
        <v>50</v>
      </c>
      <c r="L1" s="32" t="s">
        <v>8</v>
      </c>
      <c r="M1" s="55" t="s">
        <v>73</v>
      </c>
    </row>
    <row r="2" spans="1:20" ht="15.75" customHeight="1" thickBot="1">
      <c r="A2" s="83">
        <v>2004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O2" s="65">
        <v>2004</v>
      </c>
      <c r="P2" s="52" t="s">
        <v>53</v>
      </c>
      <c r="Q2" s="53" t="s">
        <v>54</v>
      </c>
      <c r="R2" s="53" t="s">
        <v>55</v>
      </c>
      <c r="S2" s="53" t="s">
        <v>56</v>
      </c>
      <c r="T2" s="54" t="s">
        <v>57</v>
      </c>
    </row>
    <row r="3" spans="1:20" ht="15" customHeight="1">
      <c r="A3" s="75">
        <v>2004</v>
      </c>
      <c r="B3" s="44" t="s">
        <v>15</v>
      </c>
      <c r="C3" s="44">
        <v>1</v>
      </c>
      <c r="D3" s="46">
        <v>38170</v>
      </c>
      <c r="E3" s="44">
        <v>3</v>
      </c>
      <c r="F3" s="43">
        <v>2.7229999999999999</v>
      </c>
      <c r="G3" s="43">
        <v>0</v>
      </c>
      <c r="H3" s="43">
        <f t="shared" ref="H3:H7" si="0">100*G3/F3</f>
        <v>0</v>
      </c>
      <c r="I3" s="43">
        <v>2.73</v>
      </c>
      <c r="J3" s="44">
        <v>0.28999999999999998</v>
      </c>
      <c r="K3" s="43">
        <f t="shared" ref="K3:K7" si="1">100*J3/F3</f>
        <v>10.650018362100624</v>
      </c>
      <c r="L3" s="43">
        <f t="shared" ref="L3:L7" si="2">100*(F3-G3-J3)/F3</f>
        <v>89.349981637899376</v>
      </c>
      <c r="M3" s="28">
        <f t="shared" ref="M3:M7" si="3">J3/I3*100</f>
        <v>10.622710622710622</v>
      </c>
      <c r="O3" s="66" t="s">
        <v>63</v>
      </c>
      <c r="P3" s="24">
        <f>AVERAGE(F3:F7)</f>
        <v>3.1890000000000001</v>
      </c>
      <c r="Q3" s="25">
        <f>MIN(F3:F7)</f>
        <v>2.69</v>
      </c>
      <c r="R3" s="25">
        <f>MAX(F3:F7)</f>
        <v>4.46</v>
      </c>
      <c r="S3" s="25">
        <f>PERCENTILE(F3:F7,0.95)</f>
        <v>4.242</v>
      </c>
      <c r="T3" s="26">
        <f>100*STDEV(F3:F7)/P3</f>
        <v>24.043105508571458</v>
      </c>
    </row>
    <row r="4" spans="1:20">
      <c r="A4" s="75"/>
      <c r="B4" s="44" t="s">
        <v>15</v>
      </c>
      <c r="C4" s="44">
        <v>1</v>
      </c>
      <c r="D4" s="46">
        <v>38182</v>
      </c>
      <c r="E4" s="44">
        <v>3</v>
      </c>
      <c r="F4" s="43">
        <v>2.702</v>
      </c>
      <c r="G4" s="43">
        <v>0</v>
      </c>
      <c r="H4" s="43">
        <f t="shared" si="0"/>
        <v>0</v>
      </c>
      <c r="I4" s="43">
        <v>2.7</v>
      </c>
      <c r="J4" s="44">
        <v>0.03</v>
      </c>
      <c r="K4" s="43">
        <f t="shared" si="1"/>
        <v>1.1102886750555145</v>
      </c>
      <c r="L4" s="43">
        <f t="shared" si="2"/>
        <v>98.889711324944486</v>
      </c>
      <c r="M4" s="28">
        <f t="shared" si="3"/>
        <v>1.1111111111111109</v>
      </c>
      <c r="O4" s="67" t="s">
        <v>64</v>
      </c>
      <c r="P4" s="27">
        <f>AVERAGE(I3:I7)</f>
        <v>3.1366400000000003</v>
      </c>
      <c r="Q4" s="21">
        <f>MIN(I3:I7)</f>
        <v>2.69</v>
      </c>
      <c r="R4" s="21">
        <f>MAX(I3:I7)</f>
        <v>4.1900000000000004</v>
      </c>
      <c r="S4" s="21">
        <f>PERCENTILE(I3:I7,0.95)</f>
        <v>4.0266400000000004</v>
      </c>
      <c r="T4" s="28">
        <f>100*STDEV(I3:I7)/P4</f>
        <v>20.912165981789084</v>
      </c>
    </row>
    <row r="5" spans="1:20">
      <c r="A5" s="75"/>
      <c r="B5" s="44" t="s">
        <v>69</v>
      </c>
      <c r="C5" s="44">
        <v>1</v>
      </c>
      <c r="D5" s="46">
        <v>38159</v>
      </c>
      <c r="E5" s="44">
        <v>3</v>
      </c>
      <c r="F5" s="43">
        <v>4.46</v>
      </c>
      <c r="G5" s="44">
        <v>0.27</v>
      </c>
      <c r="H5" s="43">
        <f t="shared" si="0"/>
        <v>6.0538116591928253</v>
      </c>
      <c r="I5" s="43">
        <v>4.1900000000000004</v>
      </c>
      <c r="J5" s="44">
        <v>0.78</v>
      </c>
      <c r="K5" s="43">
        <f t="shared" si="1"/>
        <v>17.488789237668161</v>
      </c>
      <c r="L5" s="43">
        <f t="shared" si="2"/>
        <v>76.457399103138997</v>
      </c>
      <c r="M5" s="28">
        <f t="shared" si="3"/>
        <v>18.61575178997613</v>
      </c>
      <c r="O5" s="67" t="s">
        <v>60</v>
      </c>
      <c r="P5" s="27">
        <f>AVERAGE(H3:H7)</f>
        <v>1.210762331838565</v>
      </c>
      <c r="Q5" s="21">
        <f>MIN(H3:H7)</f>
        <v>0</v>
      </c>
      <c r="R5" s="21">
        <f>MAX(H3:H7)</f>
        <v>6.0538116591928253</v>
      </c>
      <c r="S5" s="21">
        <f>PERCENTILE(H3:H7,0.95)</f>
        <v>4.843049327354259</v>
      </c>
      <c r="T5" s="28">
        <f>100*STDEV(H3:H7)/P5</f>
        <v>223.60679774997897</v>
      </c>
    </row>
    <row r="6" spans="1:20" ht="18">
      <c r="A6" s="75"/>
      <c r="B6" s="44" t="s">
        <v>16</v>
      </c>
      <c r="C6" s="44">
        <v>1</v>
      </c>
      <c r="D6" s="46">
        <v>38168</v>
      </c>
      <c r="E6" s="44">
        <v>3</v>
      </c>
      <c r="F6" s="43">
        <v>2.69</v>
      </c>
      <c r="G6" s="43">
        <v>0</v>
      </c>
      <c r="H6" s="43">
        <f t="shared" si="0"/>
        <v>0</v>
      </c>
      <c r="I6" s="43">
        <v>2.69</v>
      </c>
      <c r="J6" s="43">
        <v>0</v>
      </c>
      <c r="K6" s="43">
        <f t="shared" si="1"/>
        <v>0</v>
      </c>
      <c r="L6" s="43">
        <f t="shared" si="2"/>
        <v>100</v>
      </c>
      <c r="M6" s="28">
        <f t="shared" si="3"/>
        <v>0</v>
      </c>
      <c r="O6" s="67" t="s">
        <v>84</v>
      </c>
      <c r="P6" s="27">
        <f>AVERAGE(K3:K7)</f>
        <v>5.84981925496486</v>
      </c>
      <c r="Q6" s="21">
        <f>MIN(K3:K7)</f>
        <v>0</v>
      </c>
      <c r="R6" s="21">
        <f>MAX(K3:K7)</f>
        <v>17.488789237668161</v>
      </c>
      <c r="S6" s="21">
        <f>PERCENTILE(K3:K7,0.95)</f>
        <v>16.121035062554654</v>
      </c>
      <c r="T6" s="28">
        <f>100*STDEV(K3:K7)/P6</f>
        <v>134.98507562616632</v>
      </c>
    </row>
    <row r="7" spans="1:20" ht="18.75" thickBot="1">
      <c r="A7" s="75"/>
      <c r="B7" s="44" t="s">
        <v>16</v>
      </c>
      <c r="C7" s="44">
        <v>2</v>
      </c>
      <c r="D7" s="46">
        <v>38176</v>
      </c>
      <c r="E7" s="44">
        <v>3</v>
      </c>
      <c r="F7" s="43">
        <v>3.37</v>
      </c>
      <c r="G7" s="43">
        <v>0</v>
      </c>
      <c r="H7" s="43">
        <f t="shared" si="0"/>
        <v>0</v>
      </c>
      <c r="I7" s="43">
        <v>3.3732000000000002</v>
      </c>
      <c r="J7" s="43">
        <v>0</v>
      </c>
      <c r="K7" s="43">
        <f t="shared" si="1"/>
        <v>0</v>
      </c>
      <c r="L7" s="43">
        <f t="shared" si="2"/>
        <v>100</v>
      </c>
      <c r="M7" s="30">
        <f t="shared" si="3"/>
        <v>0</v>
      </c>
      <c r="O7" s="68" t="s">
        <v>85</v>
      </c>
      <c r="P7" s="27">
        <f>AVERAGE(M3:M7)</f>
        <v>6.0699147047595732</v>
      </c>
      <c r="Q7" s="21">
        <f>MIN(M3:M7)</f>
        <v>0</v>
      </c>
      <c r="R7" s="21">
        <f>MAX(M3:M7)</f>
        <v>18.61575178997613</v>
      </c>
      <c r="S7" s="21">
        <f>PERCENTILE(M3:M7,0.95)</f>
        <v>17.017143556523028</v>
      </c>
      <c r="T7" s="28">
        <f>100*STDEV(M3:M7)/P7</f>
        <v>136.94908616323755</v>
      </c>
    </row>
    <row r="8" spans="1:20" ht="18.75" thickBot="1">
      <c r="A8" s="83">
        <v>2005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5"/>
      <c r="O8" s="69" t="s">
        <v>86</v>
      </c>
      <c r="P8" s="29">
        <f>AVERAGE(L3:L7)</f>
        <v>92.939418413196577</v>
      </c>
      <c r="Q8" s="19">
        <f>MIN(L3:L7)</f>
        <v>76.457399103138997</v>
      </c>
      <c r="R8" s="19">
        <f>MAX(L3:L7)</f>
        <v>100</v>
      </c>
      <c r="S8" s="19">
        <f>PERCENTILE(L3:L7,0.95)</f>
        <v>100</v>
      </c>
      <c r="T8" s="30">
        <f>100*STDEV(L3:L7)/P8</f>
        <v>11.020822105321633</v>
      </c>
    </row>
    <row r="9" spans="1:20" ht="15" customHeight="1">
      <c r="A9" s="80">
        <v>2005</v>
      </c>
      <c r="B9" s="8" t="s">
        <v>15</v>
      </c>
      <c r="C9" s="4" t="s">
        <v>12</v>
      </c>
      <c r="D9" s="16">
        <v>38506</v>
      </c>
      <c r="E9" s="9">
        <v>3</v>
      </c>
      <c r="F9" s="11">
        <v>10.43</v>
      </c>
      <c r="G9" s="11">
        <v>0.69</v>
      </c>
      <c r="H9" s="11">
        <f t="shared" ref="H9:H16" si="4">100*G9/F9</f>
        <v>6.615532118887824</v>
      </c>
      <c r="I9" s="11">
        <v>9.75</v>
      </c>
      <c r="J9" s="11">
        <v>2.0549999999999997</v>
      </c>
      <c r="K9" s="11">
        <f t="shared" ref="K9:K16" si="5">100*J9/F9</f>
        <v>19.702780441035472</v>
      </c>
      <c r="L9" s="34">
        <f t="shared" ref="L9:L16" si="6">100*(F9-G9-J9)/F9</f>
        <v>73.681687440076701</v>
      </c>
      <c r="M9" s="71">
        <f t="shared" ref="M9:M16" si="7">J9/I9*100</f>
        <v>21.076923076923073</v>
      </c>
    </row>
    <row r="10" spans="1:20">
      <c r="A10" s="81"/>
      <c r="B10" s="8" t="s">
        <v>15</v>
      </c>
      <c r="C10" s="4" t="s">
        <v>13</v>
      </c>
      <c r="D10" s="16">
        <v>38513</v>
      </c>
      <c r="E10" s="9">
        <v>3</v>
      </c>
      <c r="F10" s="11">
        <v>8.34</v>
      </c>
      <c r="G10" s="11">
        <v>1.96</v>
      </c>
      <c r="H10" s="11">
        <f t="shared" si="4"/>
        <v>23.501199040767386</v>
      </c>
      <c r="I10" s="11">
        <v>6.39</v>
      </c>
      <c r="J10" s="11">
        <v>0.15</v>
      </c>
      <c r="K10" s="11">
        <f t="shared" si="5"/>
        <v>1.7985611510791366</v>
      </c>
      <c r="L10" s="34">
        <f t="shared" si="6"/>
        <v>74.700239808153484</v>
      </c>
      <c r="M10" s="70">
        <f t="shared" si="7"/>
        <v>2.3474178403755865</v>
      </c>
    </row>
    <row r="11" spans="1:20">
      <c r="A11" s="81"/>
      <c r="B11" s="8" t="s">
        <v>15</v>
      </c>
      <c r="C11" s="4">
        <v>4</v>
      </c>
      <c r="D11" s="16">
        <v>38518</v>
      </c>
      <c r="E11" s="9">
        <v>1</v>
      </c>
      <c r="F11" s="11">
        <v>2.46</v>
      </c>
      <c r="G11" s="11">
        <v>0.44</v>
      </c>
      <c r="H11" s="11">
        <f t="shared" si="4"/>
        <v>17.886178861788618</v>
      </c>
      <c r="I11" s="11">
        <v>2.02</v>
      </c>
      <c r="J11" s="11">
        <v>0.68</v>
      </c>
      <c r="K11" s="11">
        <f t="shared" si="5"/>
        <v>27.64227642276423</v>
      </c>
      <c r="L11" s="34">
        <f t="shared" si="6"/>
        <v>54.471544715447152</v>
      </c>
      <c r="M11" s="70">
        <f t="shared" si="7"/>
        <v>33.663366336633665</v>
      </c>
    </row>
    <row r="12" spans="1:20">
      <c r="A12" s="81"/>
      <c r="B12" s="8" t="s">
        <v>15</v>
      </c>
      <c r="C12" s="4" t="s">
        <v>12</v>
      </c>
      <c r="D12" s="16">
        <v>38552</v>
      </c>
      <c r="E12" s="9">
        <v>3</v>
      </c>
      <c r="F12" s="11">
        <v>11.66</v>
      </c>
      <c r="G12" s="11">
        <v>0.67</v>
      </c>
      <c r="H12" s="11">
        <f t="shared" si="4"/>
        <v>5.7461406518010287</v>
      </c>
      <c r="I12" s="11">
        <v>10.98</v>
      </c>
      <c r="J12" s="11">
        <v>3.66</v>
      </c>
      <c r="K12" s="11">
        <f t="shared" si="5"/>
        <v>31.389365351629504</v>
      </c>
      <c r="L12" s="34">
        <f t="shared" si="6"/>
        <v>62.864493996569465</v>
      </c>
      <c r="M12" s="70">
        <f t="shared" si="7"/>
        <v>33.333333333333329</v>
      </c>
    </row>
    <row r="13" spans="1:20" ht="15" customHeight="1" thickBot="1">
      <c r="A13" s="81"/>
      <c r="B13" s="8" t="s">
        <v>15</v>
      </c>
      <c r="C13" s="4" t="s">
        <v>13</v>
      </c>
      <c r="D13" s="16">
        <v>38575</v>
      </c>
      <c r="E13" s="9">
        <v>3</v>
      </c>
      <c r="F13" s="11">
        <v>9.3800000000000008</v>
      </c>
      <c r="G13" s="11">
        <v>1.38</v>
      </c>
      <c r="H13" s="11">
        <f t="shared" si="4"/>
        <v>14.712153518123666</v>
      </c>
      <c r="I13" s="11">
        <v>8.01</v>
      </c>
      <c r="J13" s="11">
        <v>0</v>
      </c>
      <c r="K13" s="11">
        <f t="shared" si="5"/>
        <v>0</v>
      </c>
      <c r="L13" s="34">
        <f t="shared" si="6"/>
        <v>85.287846481876329</v>
      </c>
      <c r="M13" s="70">
        <f t="shared" si="7"/>
        <v>0</v>
      </c>
    </row>
    <row r="14" spans="1:20" ht="15" customHeight="1" thickBot="1">
      <c r="A14" s="81"/>
      <c r="B14" s="8" t="s">
        <v>28</v>
      </c>
      <c r="C14" s="4" t="s">
        <v>29</v>
      </c>
      <c r="D14" s="16">
        <v>38491</v>
      </c>
      <c r="E14" s="9">
        <v>3</v>
      </c>
      <c r="F14" s="11">
        <v>6.83</v>
      </c>
      <c r="G14" s="11">
        <v>0.47</v>
      </c>
      <c r="H14" s="11">
        <f t="shared" si="4"/>
        <v>6.8814055636896043</v>
      </c>
      <c r="I14" s="11">
        <v>6.36</v>
      </c>
      <c r="J14" s="4">
        <v>1.0899999999999999</v>
      </c>
      <c r="K14" s="11">
        <f t="shared" si="5"/>
        <v>15.959004392386527</v>
      </c>
      <c r="L14" s="34">
        <f t="shared" si="6"/>
        <v>77.15959004392387</v>
      </c>
      <c r="M14" s="70">
        <f t="shared" si="7"/>
        <v>17.138364779874209</v>
      </c>
      <c r="O14" s="65">
        <v>2005</v>
      </c>
      <c r="P14" s="52" t="s">
        <v>53</v>
      </c>
      <c r="Q14" s="53" t="s">
        <v>54</v>
      </c>
      <c r="R14" s="53" t="s">
        <v>55</v>
      </c>
      <c r="S14" s="53" t="s">
        <v>56</v>
      </c>
      <c r="T14" s="54" t="s">
        <v>57</v>
      </c>
    </row>
    <row r="15" spans="1:20" ht="15" customHeight="1">
      <c r="A15" s="81"/>
      <c r="B15" s="8" t="s">
        <v>28</v>
      </c>
      <c r="C15" s="4" t="s">
        <v>12</v>
      </c>
      <c r="D15" s="16">
        <v>38503</v>
      </c>
      <c r="E15" s="9">
        <v>3</v>
      </c>
      <c r="F15" s="11">
        <v>4.1399999999999997</v>
      </c>
      <c r="G15" s="11">
        <v>0.39</v>
      </c>
      <c r="H15" s="11">
        <f t="shared" si="4"/>
        <v>9.4202898550724647</v>
      </c>
      <c r="I15" s="11">
        <v>3.75</v>
      </c>
      <c r="J15" s="11">
        <v>0</v>
      </c>
      <c r="K15" s="11">
        <f t="shared" si="5"/>
        <v>0</v>
      </c>
      <c r="L15" s="34">
        <f t="shared" si="6"/>
        <v>90.579710144927532</v>
      </c>
      <c r="M15" s="70">
        <f t="shared" si="7"/>
        <v>0</v>
      </c>
      <c r="O15" s="66" t="s">
        <v>63</v>
      </c>
      <c r="P15" s="24">
        <f>AVERAGE(F9:F35)</f>
        <v>9.4555555555555539</v>
      </c>
      <c r="Q15" s="25">
        <f>MIN(F9:F35)</f>
        <v>2.2400000000000002</v>
      </c>
      <c r="R15" s="25">
        <f>MAX(F9:F35)</f>
        <v>23.28</v>
      </c>
      <c r="S15" s="25">
        <f>PERCENTILE(F9:F35,0.95)</f>
        <v>14.555999999999999</v>
      </c>
      <c r="T15" s="26">
        <f>100*STDEV(F9:F35)/P15</f>
        <v>43.837939277867754</v>
      </c>
    </row>
    <row r="16" spans="1:20">
      <c r="A16" s="81"/>
      <c r="B16" s="8" t="s">
        <v>28</v>
      </c>
      <c r="C16" s="4">
        <v>3</v>
      </c>
      <c r="D16" s="16">
        <v>38508</v>
      </c>
      <c r="E16" s="9">
        <v>1</v>
      </c>
      <c r="F16" s="11">
        <v>2.2400000000000002</v>
      </c>
      <c r="G16" s="11">
        <v>0.23</v>
      </c>
      <c r="H16" s="11">
        <f t="shared" si="4"/>
        <v>10.267857142857142</v>
      </c>
      <c r="I16" s="11">
        <v>2.0099999999999998</v>
      </c>
      <c r="J16" s="11">
        <v>0</v>
      </c>
      <c r="K16" s="11">
        <f t="shared" si="5"/>
        <v>0</v>
      </c>
      <c r="L16" s="34">
        <f t="shared" si="6"/>
        <v>89.732142857142861</v>
      </c>
      <c r="M16" s="70">
        <f t="shared" si="7"/>
        <v>0</v>
      </c>
      <c r="O16" s="67" t="s">
        <v>64</v>
      </c>
      <c r="P16" s="27">
        <f>AVERAGE(I9:I35)</f>
        <v>8.2092592592592606</v>
      </c>
      <c r="Q16" s="21">
        <f>MIN(I9:I35)</f>
        <v>2.0099999999999998</v>
      </c>
      <c r="R16" s="21">
        <f>MAX(I9:I35)</f>
        <v>19.41</v>
      </c>
      <c r="S16" s="21">
        <f>PERCENTILE(I9:I35,0.95)</f>
        <v>13.290999999999999</v>
      </c>
      <c r="T16" s="28">
        <f>100*STDEV(I9:I35)/P16</f>
        <v>45.857317357792304</v>
      </c>
    </row>
    <row r="17" spans="1:20">
      <c r="A17" s="81"/>
      <c r="B17" s="8" t="s">
        <v>30</v>
      </c>
      <c r="C17" s="4">
        <v>1</v>
      </c>
      <c r="D17" s="16">
        <v>38539</v>
      </c>
      <c r="E17" s="9">
        <v>3</v>
      </c>
      <c r="F17" s="11">
        <v>10.53</v>
      </c>
      <c r="G17" s="11">
        <v>0.03</v>
      </c>
      <c r="H17" s="11">
        <f>100*G17/F17</f>
        <v>0.28490028490028491</v>
      </c>
      <c r="I17" s="11">
        <v>10.5</v>
      </c>
      <c r="J17" s="11">
        <v>5.76</v>
      </c>
      <c r="K17" s="11">
        <f>100*J17/F17</f>
        <v>54.700854700854705</v>
      </c>
      <c r="L17" s="34">
        <f>100*(F17-G17-J17)/F17</f>
        <v>45.01424501424502</v>
      </c>
      <c r="M17" s="70">
        <f>J17/I17*100</f>
        <v>54.857142857142861</v>
      </c>
      <c r="O17" s="67" t="s">
        <v>60</v>
      </c>
      <c r="P17" s="27">
        <f>AVERAGE(H9:H35)</f>
        <v>13.059757343978974</v>
      </c>
      <c r="Q17" s="21">
        <f>MIN(H9:H35)</f>
        <v>0</v>
      </c>
      <c r="R17" s="21">
        <f>MAX(H9:H35)</f>
        <v>68.700564971751419</v>
      </c>
      <c r="S17" s="21">
        <f>PERCENTILE(H9:H35,0.95)</f>
        <v>30.568136938382743</v>
      </c>
      <c r="T17" s="28">
        <f>100*STDEV(H9:H35)/P17</f>
        <v>104.75111944353966</v>
      </c>
    </row>
    <row r="18" spans="1:20" ht="18">
      <c r="A18" s="81"/>
      <c r="B18" s="8" t="s">
        <v>30</v>
      </c>
      <c r="C18" s="4">
        <v>2</v>
      </c>
      <c r="D18" s="16">
        <v>38547</v>
      </c>
      <c r="E18" s="9">
        <v>3</v>
      </c>
      <c r="F18" s="11">
        <v>12.96</v>
      </c>
      <c r="G18" s="11">
        <v>0.19</v>
      </c>
      <c r="H18" s="11">
        <f>100*G18/F18</f>
        <v>1.4660493827160492</v>
      </c>
      <c r="I18" s="11">
        <v>12.78</v>
      </c>
      <c r="J18" s="11">
        <v>5.83</v>
      </c>
      <c r="K18" s="11">
        <f t="shared" ref="K18:K20" si="8">100*J18/F18</f>
        <v>44.984567901234563</v>
      </c>
      <c r="L18" s="34">
        <f t="shared" ref="L18:L20" si="9">100*(F18-G18-J18)/F18</f>
        <v>53.549382716049386</v>
      </c>
      <c r="M18" s="70">
        <f t="shared" ref="M18:M20" si="10">J18/I18*100</f>
        <v>45.618153364632242</v>
      </c>
      <c r="O18" s="67" t="s">
        <v>84</v>
      </c>
      <c r="P18" s="27">
        <f>AVERAGE(K9:K35)</f>
        <v>22.115289931404956</v>
      </c>
      <c r="Q18" s="21">
        <f>MIN(K9:K35)</f>
        <v>0</v>
      </c>
      <c r="R18" s="21">
        <f>MAX(K9:K35)</f>
        <v>66.186440677966104</v>
      </c>
      <c r="S18" s="21">
        <f>PERCENTILE(K9:K35,0.95)</f>
        <v>56.949352304939268</v>
      </c>
      <c r="T18" s="28">
        <f>100*STDEV(K9:K35)/P18</f>
        <v>94.543093206888202</v>
      </c>
    </row>
    <row r="19" spans="1:20" ht="18">
      <c r="A19" s="81"/>
      <c r="B19" s="8" t="s">
        <v>30</v>
      </c>
      <c r="C19" s="4">
        <v>1</v>
      </c>
      <c r="D19" s="16">
        <v>38555</v>
      </c>
      <c r="E19" s="9">
        <v>3</v>
      </c>
      <c r="F19" s="11">
        <v>10.85</v>
      </c>
      <c r="G19" s="11">
        <v>0.67</v>
      </c>
      <c r="H19" s="11">
        <f>100*G19/F19</f>
        <v>6.1751152073732722</v>
      </c>
      <c r="I19" s="11">
        <v>10.199999999999999</v>
      </c>
      <c r="J19" s="11">
        <v>5.97</v>
      </c>
      <c r="K19" s="11">
        <f t="shared" si="8"/>
        <v>55.023041474654377</v>
      </c>
      <c r="L19" s="34">
        <f t="shared" si="9"/>
        <v>38.801843317972349</v>
      </c>
      <c r="M19" s="70">
        <f t="shared" si="10"/>
        <v>58.529411764705884</v>
      </c>
      <c r="O19" s="68" t="s">
        <v>85</v>
      </c>
      <c r="P19" s="27">
        <f>AVERAGE(M9:M35)</f>
        <v>24.747653920015356</v>
      </c>
      <c r="Q19" s="21">
        <f>MIN(M9:M35)</f>
        <v>0</v>
      </c>
      <c r="R19" s="21">
        <f>MAX(M9:M35)</f>
        <v>69.294178258629572</v>
      </c>
      <c r="S19" s="21">
        <f>PERCENTILE(M9:M35,0.95)</f>
        <v>66.425303346471892</v>
      </c>
      <c r="T19" s="28">
        <f>100*STDEV(M9:M35)/P19</f>
        <v>93.483528255579344</v>
      </c>
    </row>
    <row r="20" spans="1:20" ht="18.75" thickBot="1">
      <c r="A20" s="81"/>
      <c r="B20" s="8" t="s">
        <v>30</v>
      </c>
      <c r="C20" s="4">
        <v>2</v>
      </c>
      <c r="D20" s="16">
        <v>38562</v>
      </c>
      <c r="E20" s="9">
        <v>3</v>
      </c>
      <c r="F20" s="11">
        <v>11.8</v>
      </c>
      <c r="G20" s="11">
        <v>0.39</v>
      </c>
      <c r="H20" s="11">
        <f>100*G20/F20</f>
        <v>3.3050847457627115</v>
      </c>
      <c r="I20" s="11">
        <v>11.4</v>
      </c>
      <c r="J20" s="11">
        <v>7.81</v>
      </c>
      <c r="K20" s="11">
        <f t="shared" si="8"/>
        <v>66.186440677966104</v>
      </c>
      <c r="L20" s="34">
        <f t="shared" si="9"/>
        <v>30.50847457627119</v>
      </c>
      <c r="M20" s="70">
        <f t="shared" si="10"/>
        <v>68.508771929824547</v>
      </c>
      <c r="O20" s="69" t="s">
        <v>86</v>
      </c>
      <c r="P20" s="29">
        <f>AVERAGE(L9:L35)</f>
        <v>64.824952724616068</v>
      </c>
      <c r="Q20" s="19">
        <f>MIN(L9:L35)</f>
        <v>25.60137457044674</v>
      </c>
      <c r="R20" s="19">
        <f>MAX(L9:L35)</f>
        <v>93.108974358974351</v>
      </c>
      <c r="S20" s="19">
        <f>PERCENTILE(L9:L35,0.95)</f>
        <v>90.325439958592128</v>
      </c>
      <c r="T20" s="30">
        <f>100*STDEV(L9:L35)/P20</f>
        <v>33.537086336943837</v>
      </c>
    </row>
    <row r="21" spans="1:20">
      <c r="A21" s="81"/>
      <c r="B21" s="8" t="s">
        <v>31</v>
      </c>
      <c r="C21" s="9" t="s">
        <v>39</v>
      </c>
      <c r="D21" s="20">
        <v>38487</v>
      </c>
      <c r="E21" s="9">
        <v>3</v>
      </c>
      <c r="F21" s="11">
        <v>6.24</v>
      </c>
      <c r="G21" s="11">
        <v>0</v>
      </c>
      <c r="H21" s="11">
        <f t="shared" ref="H21:H35" si="11">100*G21/F21</f>
        <v>0</v>
      </c>
      <c r="I21" s="11">
        <v>6.42</v>
      </c>
      <c r="J21" s="4">
        <v>0.43000000000000005</v>
      </c>
      <c r="K21" s="21">
        <f t="shared" ref="K21:K35" si="12">100*J21/F21</f>
        <v>6.8910256410256423</v>
      </c>
      <c r="L21" s="34">
        <f t="shared" ref="L21:L35" si="13">100*(F21-G21-J21)/F21</f>
        <v>93.108974358974351</v>
      </c>
      <c r="M21" s="28">
        <f t="shared" ref="M21:M35" si="14">J21/I21*100</f>
        <v>6.6978193146417455</v>
      </c>
    </row>
    <row r="22" spans="1:20">
      <c r="A22" s="81"/>
      <c r="B22" s="8" t="s">
        <v>32</v>
      </c>
      <c r="C22" s="4">
        <v>1</v>
      </c>
      <c r="D22" s="16">
        <v>38523</v>
      </c>
      <c r="E22" s="9">
        <v>4</v>
      </c>
      <c r="F22" s="11">
        <v>10.54</v>
      </c>
      <c r="G22" s="11">
        <v>1.47</v>
      </c>
      <c r="H22" s="11">
        <f t="shared" si="11"/>
        <v>13.946869070208729</v>
      </c>
      <c r="I22" s="11">
        <v>9.08</v>
      </c>
      <c r="J22" s="11">
        <v>5.59</v>
      </c>
      <c r="K22" s="11">
        <f t="shared" si="12"/>
        <v>53.036053130929794</v>
      </c>
      <c r="L22" s="34">
        <f t="shared" si="13"/>
        <v>33.017077798861472</v>
      </c>
      <c r="M22" s="28">
        <f t="shared" si="14"/>
        <v>61.563876651982376</v>
      </c>
    </row>
    <row r="23" spans="1:20">
      <c r="A23" s="81"/>
      <c r="B23" s="8" t="s">
        <v>32</v>
      </c>
      <c r="C23" s="4">
        <v>1</v>
      </c>
      <c r="D23" s="16">
        <v>38544</v>
      </c>
      <c r="E23" s="9">
        <v>6</v>
      </c>
      <c r="F23" s="11">
        <v>11.86</v>
      </c>
      <c r="G23" s="11">
        <v>3.71</v>
      </c>
      <c r="H23" s="11">
        <f t="shared" si="11"/>
        <v>31.281618887015178</v>
      </c>
      <c r="I23" s="11">
        <v>8.16</v>
      </c>
      <c r="J23" s="11">
        <v>3.03</v>
      </c>
      <c r="K23" s="11">
        <f t="shared" si="12"/>
        <v>25.548060708263069</v>
      </c>
      <c r="L23" s="34">
        <f t="shared" si="13"/>
        <v>43.17032040472175</v>
      </c>
      <c r="M23" s="28">
        <f t="shared" si="14"/>
        <v>37.132352941176464</v>
      </c>
    </row>
    <row r="24" spans="1:20">
      <c r="A24" s="81"/>
      <c r="B24" s="8" t="s">
        <v>32</v>
      </c>
      <c r="C24" s="4">
        <v>1</v>
      </c>
      <c r="D24" s="16">
        <v>38564</v>
      </c>
      <c r="E24" s="9">
        <v>6</v>
      </c>
      <c r="F24" s="11">
        <v>8.85</v>
      </c>
      <c r="G24" s="11">
        <v>6.08</v>
      </c>
      <c r="H24" s="11">
        <f t="shared" si="11"/>
        <v>68.700564971751419</v>
      </c>
      <c r="I24" s="11">
        <v>2.76</v>
      </c>
      <c r="J24" s="11">
        <v>0</v>
      </c>
      <c r="K24" s="11">
        <f t="shared" si="12"/>
        <v>0</v>
      </c>
      <c r="L24" s="34">
        <f t="shared" si="13"/>
        <v>31.299435028248581</v>
      </c>
      <c r="M24" s="28">
        <f t="shared" si="14"/>
        <v>0</v>
      </c>
    </row>
    <row r="25" spans="1:20" ht="15" customHeight="1">
      <c r="A25" s="81"/>
      <c r="B25" s="8" t="s">
        <v>33</v>
      </c>
      <c r="C25" s="4">
        <v>1</v>
      </c>
      <c r="D25" s="16">
        <v>38559</v>
      </c>
      <c r="E25" s="9">
        <v>7</v>
      </c>
      <c r="F25" s="11">
        <v>7.7</v>
      </c>
      <c r="G25" s="11">
        <v>1.22</v>
      </c>
      <c r="H25" s="11">
        <f t="shared" si="11"/>
        <v>15.844155844155845</v>
      </c>
      <c r="I25" s="11">
        <v>6.51</v>
      </c>
      <c r="J25" s="11">
        <v>0</v>
      </c>
      <c r="K25" s="11">
        <f t="shared" si="12"/>
        <v>0</v>
      </c>
      <c r="L25" s="34">
        <f t="shared" si="13"/>
        <v>84.15584415584415</v>
      </c>
      <c r="M25" s="28">
        <f t="shared" si="14"/>
        <v>0</v>
      </c>
    </row>
    <row r="26" spans="1:20">
      <c r="A26" s="81"/>
      <c r="B26" s="8" t="s">
        <v>33</v>
      </c>
      <c r="C26" s="4">
        <v>2</v>
      </c>
      <c r="D26" s="16">
        <v>38571</v>
      </c>
      <c r="E26" s="9">
        <v>6</v>
      </c>
      <c r="F26" s="11">
        <v>8.4</v>
      </c>
      <c r="G26" s="11">
        <v>1.41</v>
      </c>
      <c r="H26" s="11">
        <f t="shared" si="11"/>
        <v>16.785714285714285</v>
      </c>
      <c r="I26" s="11">
        <v>7.02</v>
      </c>
      <c r="J26" s="11">
        <v>0</v>
      </c>
      <c r="K26" s="11">
        <f t="shared" si="12"/>
        <v>0</v>
      </c>
      <c r="L26" s="34">
        <f t="shared" si="13"/>
        <v>83.214285714285708</v>
      </c>
      <c r="M26" s="28">
        <f t="shared" si="14"/>
        <v>0</v>
      </c>
    </row>
    <row r="27" spans="1:20">
      <c r="A27" s="81"/>
      <c r="B27" s="8" t="s">
        <v>34</v>
      </c>
      <c r="C27" s="9">
        <v>1</v>
      </c>
      <c r="D27" s="20">
        <v>38492</v>
      </c>
      <c r="E27" s="9">
        <v>5</v>
      </c>
      <c r="F27" s="21">
        <v>23.28</v>
      </c>
      <c r="G27" s="21">
        <v>3.87</v>
      </c>
      <c r="H27" s="21">
        <f t="shared" si="11"/>
        <v>16.623711340206185</v>
      </c>
      <c r="I27" s="21">
        <v>19.41</v>
      </c>
      <c r="J27" s="21">
        <v>13.45</v>
      </c>
      <c r="K27" s="21">
        <f t="shared" si="12"/>
        <v>57.774914089347078</v>
      </c>
      <c r="L27" s="34">
        <f t="shared" si="13"/>
        <v>25.60137457044674</v>
      </c>
      <c r="M27" s="28">
        <f t="shared" si="14"/>
        <v>69.294178258629572</v>
      </c>
    </row>
    <row r="28" spans="1:20">
      <c r="A28" s="81"/>
      <c r="B28" s="8" t="s">
        <v>35</v>
      </c>
      <c r="C28" s="9">
        <v>1</v>
      </c>
      <c r="D28" s="20">
        <v>38570</v>
      </c>
      <c r="E28" s="9">
        <v>4</v>
      </c>
      <c r="F28" s="21">
        <v>11.69</v>
      </c>
      <c r="G28" s="21">
        <v>1.06</v>
      </c>
      <c r="H28" s="21">
        <f t="shared" si="11"/>
        <v>9.0675791274593678</v>
      </c>
      <c r="I28" s="21">
        <v>10.64</v>
      </c>
      <c r="J28" s="21">
        <v>0.37</v>
      </c>
      <c r="K28" s="21">
        <f t="shared" si="12"/>
        <v>3.165098374679213</v>
      </c>
      <c r="L28" s="34">
        <f t="shared" si="13"/>
        <v>87.767322497861429</v>
      </c>
      <c r="M28" s="28">
        <f t="shared" si="14"/>
        <v>3.477443609022556</v>
      </c>
    </row>
    <row r="29" spans="1:20">
      <c r="A29" s="81"/>
      <c r="B29" s="8" t="s">
        <v>36</v>
      </c>
      <c r="C29" s="9">
        <v>1</v>
      </c>
      <c r="D29" s="20">
        <v>38550</v>
      </c>
      <c r="E29" s="9">
        <v>7</v>
      </c>
      <c r="F29" s="11">
        <v>15.24</v>
      </c>
      <c r="G29" s="11">
        <v>1.74</v>
      </c>
      <c r="H29" s="11">
        <f t="shared" si="11"/>
        <v>11.417322834645669</v>
      </c>
      <c r="I29" s="11">
        <v>13.51</v>
      </c>
      <c r="J29" s="11">
        <v>2.71</v>
      </c>
      <c r="K29" s="11">
        <f t="shared" si="12"/>
        <v>17.782152230971128</v>
      </c>
      <c r="L29" s="34">
        <f t="shared" si="13"/>
        <v>70.800524934383205</v>
      </c>
      <c r="M29" s="28">
        <f t="shared" si="14"/>
        <v>20.059215396002962</v>
      </c>
    </row>
    <row r="30" spans="1:20">
      <c r="A30" s="81"/>
      <c r="B30" s="8" t="s">
        <v>37</v>
      </c>
      <c r="C30" s="9">
        <v>2</v>
      </c>
      <c r="D30" s="20">
        <v>38528</v>
      </c>
      <c r="E30" s="9">
        <v>5</v>
      </c>
      <c r="F30" s="11">
        <v>10.76</v>
      </c>
      <c r="G30" s="11">
        <v>3.11</v>
      </c>
      <c r="H30" s="11">
        <f t="shared" si="11"/>
        <v>28.903345724907062</v>
      </c>
      <c r="I30" s="11">
        <v>7.65</v>
      </c>
      <c r="J30" s="11">
        <v>3.46</v>
      </c>
      <c r="K30" s="11">
        <f t="shared" si="12"/>
        <v>32.156133828996282</v>
      </c>
      <c r="L30" s="34">
        <f t="shared" si="13"/>
        <v>38.940520446096663</v>
      </c>
      <c r="M30" s="28">
        <f t="shared" si="14"/>
        <v>45.228758169934636</v>
      </c>
    </row>
    <row r="31" spans="1:20" ht="15" customHeight="1">
      <c r="A31" s="81"/>
      <c r="B31" s="8" t="s">
        <v>37</v>
      </c>
      <c r="C31" s="9">
        <v>1</v>
      </c>
      <c r="D31" s="20">
        <v>38534</v>
      </c>
      <c r="E31" s="9">
        <v>2</v>
      </c>
      <c r="F31" s="11">
        <v>6.45</v>
      </c>
      <c r="G31" s="11">
        <v>0.45</v>
      </c>
      <c r="H31" s="11">
        <f t="shared" si="11"/>
        <v>6.9767441860465116</v>
      </c>
      <c r="I31" s="11">
        <v>6</v>
      </c>
      <c r="J31" s="11">
        <v>0.95</v>
      </c>
      <c r="K31" s="11">
        <f t="shared" si="12"/>
        <v>14.728682170542635</v>
      </c>
      <c r="L31" s="34">
        <f t="shared" si="13"/>
        <v>78.294573643410857</v>
      </c>
      <c r="M31" s="28">
        <f t="shared" si="14"/>
        <v>15.833333333333332</v>
      </c>
    </row>
    <row r="32" spans="1:20">
      <c r="A32" s="81"/>
      <c r="B32" s="8" t="s">
        <v>37</v>
      </c>
      <c r="C32" s="4" t="s">
        <v>12</v>
      </c>
      <c r="D32" s="16">
        <v>38551</v>
      </c>
      <c r="E32" s="9">
        <v>3</v>
      </c>
      <c r="F32" s="11">
        <v>6.44</v>
      </c>
      <c r="G32" s="11">
        <v>0.6</v>
      </c>
      <c r="H32" s="11">
        <f t="shared" si="11"/>
        <v>9.316770186335404</v>
      </c>
      <c r="I32" s="11">
        <v>5.82</v>
      </c>
      <c r="J32" s="11">
        <v>0.81</v>
      </c>
      <c r="K32" s="11">
        <f t="shared" si="12"/>
        <v>12.577639751552795</v>
      </c>
      <c r="L32" s="34">
        <f t="shared" si="13"/>
        <v>78.105590062111816</v>
      </c>
      <c r="M32" s="28">
        <f t="shared" si="14"/>
        <v>13.917525773195877</v>
      </c>
    </row>
    <row r="33" spans="1:20">
      <c r="A33" s="81"/>
      <c r="B33" s="8" t="s">
        <v>37</v>
      </c>
      <c r="C33" s="4" t="s">
        <v>12</v>
      </c>
      <c r="D33" s="16">
        <v>38584</v>
      </c>
      <c r="E33" s="9">
        <v>4</v>
      </c>
      <c r="F33" s="11">
        <v>6.48</v>
      </c>
      <c r="G33" s="11">
        <v>0.19</v>
      </c>
      <c r="H33" s="11">
        <f t="shared" si="11"/>
        <v>2.9320987654320985</v>
      </c>
      <c r="I33" s="11">
        <v>6.28</v>
      </c>
      <c r="J33" s="5">
        <v>0.67500000000000004</v>
      </c>
      <c r="K33" s="11">
        <f t="shared" si="12"/>
        <v>10.416666666666666</v>
      </c>
      <c r="L33" s="34">
        <f t="shared" si="13"/>
        <v>86.651234567901227</v>
      </c>
      <c r="M33" s="28">
        <f t="shared" si="14"/>
        <v>10.748407643312103</v>
      </c>
    </row>
    <row r="34" spans="1:20">
      <c r="A34" s="81"/>
      <c r="B34" s="8" t="s">
        <v>38</v>
      </c>
      <c r="C34" s="4">
        <v>1</v>
      </c>
      <c r="D34" s="16">
        <v>38571</v>
      </c>
      <c r="E34" s="9">
        <v>3</v>
      </c>
      <c r="F34" s="11">
        <v>10.92</v>
      </c>
      <c r="G34" s="11">
        <v>1.07</v>
      </c>
      <c r="H34" s="11">
        <f t="shared" si="11"/>
        <v>9.7985347985347993</v>
      </c>
      <c r="I34" s="11">
        <v>9.84</v>
      </c>
      <c r="J34" s="5">
        <v>2.19</v>
      </c>
      <c r="K34" s="11">
        <f t="shared" si="12"/>
        <v>20.054945054945055</v>
      </c>
      <c r="L34" s="34">
        <f t="shared" si="13"/>
        <v>70.146520146520146</v>
      </c>
      <c r="M34" s="28">
        <f t="shared" si="14"/>
        <v>22.256097560975611</v>
      </c>
    </row>
    <row r="35" spans="1:20" ht="15.75" thickBot="1">
      <c r="A35" s="82"/>
      <c r="B35" s="8" t="s">
        <v>38</v>
      </c>
      <c r="C35" s="22">
        <v>2</v>
      </c>
      <c r="D35" s="20">
        <v>38579</v>
      </c>
      <c r="E35" s="9">
        <v>3</v>
      </c>
      <c r="F35" s="11">
        <v>8.83</v>
      </c>
      <c r="G35" s="11">
        <v>0.42</v>
      </c>
      <c r="H35" s="11">
        <f t="shared" si="11"/>
        <v>4.756511891279728</v>
      </c>
      <c r="I35" s="11">
        <v>8.4</v>
      </c>
      <c r="J35" s="21">
        <v>2.2599999999999998</v>
      </c>
      <c r="K35" s="11">
        <f t="shared" si="12"/>
        <v>25.594563986409963</v>
      </c>
      <c r="L35" s="34">
        <f t="shared" si="13"/>
        <v>69.648924122310305</v>
      </c>
      <c r="M35" s="30">
        <f t="shared" si="14"/>
        <v>26.904761904761905</v>
      </c>
    </row>
    <row r="36" spans="1:20" ht="15.75" thickBot="1">
      <c r="A36" s="77">
        <v>2006</v>
      </c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9"/>
      <c r="O36" s="65">
        <v>2006</v>
      </c>
      <c r="P36" s="52" t="s">
        <v>53</v>
      </c>
      <c r="Q36" s="53" t="s">
        <v>54</v>
      </c>
      <c r="R36" s="53" t="s">
        <v>55</v>
      </c>
      <c r="S36" s="53" t="s">
        <v>56</v>
      </c>
      <c r="T36" s="54" t="s">
        <v>57</v>
      </c>
    </row>
    <row r="37" spans="1:20">
      <c r="A37" s="74">
        <v>2006</v>
      </c>
      <c r="B37" s="7" t="s">
        <v>15</v>
      </c>
      <c r="C37" s="22">
        <v>1</v>
      </c>
      <c r="D37" s="20">
        <v>38842</v>
      </c>
      <c r="E37" s="9">
        <v>2</v>
      </c>
      <c r="F37" s="11">
        <v>5.0999999999999996</v>
      </c>
      <c r="G37" s="11">
        <v>0.55000000000000004</v>
      </c>
      <c r="H37" s="11">
        <f t="shared" ref="H37:H61" si="15">100*G37/F37</f>
        <v>10.784313725490199</v>
      </c>
      <c r="I37" s="11">
        <v>4.54</v>
      </c>
      <c r="J37" s="21">
        <v>1.45</v>
      </c>
      <c r="K37" s="11">
        <f t="shared" ref="K37:K61" si="16">100*J37/F37</f>
        <v>28.43137254901961</v>
      </c>
      <c r="L37" s="34">
        <f t="shared" ref="L37:L61" si="17">100*(F37-G37-J37)/F37</f>
        <v>60.784313725490186</v>
      </c>
      <c r="M37" s="26">
        <f t="shared" ref="M37:M61" si="18">J37/I37*100</f>
        <v>31.938325991189426</v>
      </c>
      <c r="O37" s="66" t="s">
        <v>63</v>
      </c>
      <c r="P37" s="24">
        <f>AVERAGE(F37:F61)</f>
        <v>7.7969200000000001</v>
      </c>
      <c r="Q37" s="25">
        <f>MIN(F37:F61)</f>
        <v>1.55</v>
      </c>
      <c r="R37" s="25">
        <f>MAX(F37:F61)</f>
        <v>21.67</v>
      </c>
      <c r="S37" s="25">
        <f>PERCENTILE(F37:F61,0.95)</f>
        <v>14.234599999999997</v>
      </c>
      <c r="T37" s="26">
        <f>100*STDEV(F37:F61)/P37</f>
        <v>57.706676903737801</v>
      </c>
    </row>
    <row r="38" spans="1:20">
      <c r="A38" s="75"/>
      <c r="B38" s="8" t="s">
        <v>15</v>
      </c>
      <c r="C38" s="22" t="s">
        <v>12</v>
      </c>
      <c r="D38" s="20">
        <v>38852</v>
      </c>
      <c r="E38" s="9">
        <v>3</v>
      </c>
      <c r="F38" s="11">
        <v>9.11</v>
      </c>
      <c r="G38" s="11">
        <v>0.15</v>
      </c>
      <c r="H38" s="11">
        <f t="shared" si="15"/>
        <v>1.6465422612513723</v>
      </c>
      <c r="I38" s="11">
        <v>8.9700000000000006</v>
      </c>
      <c r="J38" s="21">
        <v>6.75</v>
      </c>
      <c r="K38" s="11">
        <f t="shared" si="16"/>
        <v>74.094401756311754</v>
      </c>
      <c r="L38" s="34">
        <f t="shared" si="17"/>
        <v>24.259055982436873</v>
      </c>
      <c r="M38" s="28">
        <f t="shared" si="18"/>
        <v>75.250836120401331</v>
      </c>
      <c r="O38" s="67" t="s">
        <v>64</v>
      </c>
      <c r="P38" s="27">
        <f>AVERAGE(I37:I61)</f>
        <v>7.3432399999999998</v>
      </c>
      <c r="Q38" s="21">
        <f>MIN(I37:I61)</f>
        <v>1.53</v>
      </c>
      <c r="R38" s="21">
        <f>MAX(I37:I61)</f>
        <v>21.66</v>
      </c>
      <c r="S38" s="21">
        <f>PERCENTILE(I37:I61,0.95)</f>
        <v>14.231199999999996</v>
      </c>
      <c r="T38" s="28">
        <f>100*STDEV(I37:I61)/P38</f>
        <v>60.796566744815976</v>
      </c>
    </row>
    <row r="39" spans="1:20">
      <c r="A39" s="75"/>
      <c r="B39" s="8" t="s">
        <v>15</v>
      </c>
      <c r="C39" s="22" t="s">
        <v>13</v>
      </c>
      <c r="D39" s="20">
        <v>38861</v>
      </c>
      <c r="E39" s="9">
        <v>3</v>
      </c>
      <c r="F39" s="11">
        <v>7.34</v>
      </c>
      <c r="G39" s="11">
        <v>0.61</v>
      </c>
      <c r="H39" s="11">
        <f t="shared" si="15"/>
        <v>8.3106267029972756</v>
      </c>
      <c r="I39" s="11">
        <v>6.72</v>
      </c>
      <c r="J39" s="21">
        <v>1.4950000000000001</v>
      </c>
      <c r="K39" s="11">
        <f t="shared" si="16"/>
        <v>20.367847411444142</v>
      </c>
      <c r="L39" s="34">
        <f t="shared" si="17"/>
        <v>71.321525885558586</v>
      </c>
      <c r="M39" s="28">
        <f t="shared" si="18"/>
        <v>22.24702380952381</v>
      </c>
      <c r="O39" s="67" t="s">
        <v>60</v>
      </c>
      <c r="P39" s="27">
        <f>AVERAGE(H37:H61)</f>
        <v>6.434350019435974</v>
      </c>
      <c r="Q39" s="21">
        <f>MIN(H37:H61)</f>
        <v>0</v>
      </c>
      <c r="R39" s="21">
        <f>MAX(H37:H61)</f>
        <v>21.946169772256727</v>
      </c>
      <c r="S39" s="21">
        <f>PERCENTILE(H37:H61,0.95)</f>
        <v>16.845164255032696</v>
      </c>
      <c r="T39" s="28">
        <f>100*STDEV(H37:H61)/P39</f>
        <v>89.866631365338037</v>
      </c>
    </row>
    <row r="40" spans="1:20" ht="18">
      <c r="A40" s="75"/>
      <c r="B40" s="8" t="s">
        <v>15</v>
      </c>
      <c r="C40" s="22">
        <v>4</v>
      </c>
      <c r="D40" s="20">
        <v>38868</v>
      </c>
      <c r="E40" s="9">
        <v>2</v>
      </c>
      <c r="F40" s="11">
        <v>2.38</v>
      </c>
      <c r="G40" s="11">
        <v>0.21</v>
      </c>
      <c r="H40" s="11">
        <f t="shared" si="15"/>
        <v>8.8235294117647065</v>
      </c>
      <c r="I40" s="11">
        <v>2.16</v>
      </c>
      <c r="J40" s="21">
        <v>1.7</v>
      </c>
      <c r="K40" s="11">
        <f t="shared" si="16"/>
        <v>71.428571428571431</v>
      </c>
      <c r="L40" s="34">
        <f t="shared" si="17"/>
        <v>19.747899159663866</v>
      </c>
      <c r="M40" s="28">
        <f t="shared" si="18"/>
        <v>78.703703703703695</v>
      </c>
      <c r="O40" s="67" t="s">
        <v>84</v>
      </c>
      <c r="P40" s="27">
        <f>AVERAGE(K37:K61)</f>
        <v>34.134461984458042</v>
      </c>
      <c r="Q40" s="21">
        <f>MIN(K37:K61)</f>
        <v>0</v>
      </c>
      <c r="R40" s="21">
        <f>MAX(K37:K61)</f>
        <v>96.885813148788927</v>
      </c>
      <c r="S40" s="21">
        <f>PERCENTILE(K37:K61,0.95)</f>
        <v>82.932773738681561</v>
      </c>
      <c r="T40" s="28">
        <f>100*STDEV(K37:K61)/P40</f>
        <v>90.760557038966454</v>
      </c>
    </row>
    <row r="41" spans="1:20" ht="18">
      <c r="A41" s="75"/>
      <c r="B41" s="8" t="s">
        <v>15</v>
      </c>
      <c r="C41" s="22" t="s">
        <v>12</v>
      </c>
      <c r="D41" s="20">
        <v>38948</v>
      </c>
      <c r="E41" s="9">
        <v>3</v>
      </c>
      <c r="F41" s="11">
        <v>7.46</v>
      </c>
      <c r="G41" s="11">
        <v>0.45</v>
      </c>
      <c r="H41" s="11">
        <f t="shared" si="15"/>
        <v>6.032171581769437</v>
      </c>
      <c r="I41" s="11">
        <v>7.0149999999999997</v>
      </c>
      <c r="J41" s="21">
        <v>0</v>
      </c>
      <c r="K41" s="11">
        <f t="shared" si="16"/>
        <v>0</v>
      </c>
      <c r="L41" s="34">
        <f t="shared" si="17"/>
        <v>93.967828418230567</v>
      </c>
      <c r="M41" s="28">
        <f t="shared" si="18"/>
        <v>0</v>
      </c>
      <c r="O41" s="68" t="s">
        <v>85</v>
      </c>
      <c r="P41" s="27">
        <f>AVERAGE(M37:M61)</f>
        <v>36.340312189090767</v>
      </c>
      <c r="Q41" s="21">
        <f>MIN(M37:M61)</f>
        <v>0</v>
      </c>
      <c r="R41" s="21">
        <f>MAX(M37:M61)</f>
        <v>96.885813148788941</v>
      </c>
      <c r="S41" s="21">
        <f>PERCENTILE(M37:M61,0.95)</f>
        <v>90.138560028062756</v>
      </c>
      <c r="T41" s="28">
        <f>100*STDEV(M37:M61)/P41</f>
        <v>90.584935496572015</v>
      </c>
    </row>
    <row r="42" spans="1:20" ht="18.75" thickBot="1">
      <c r="A42" s="75"/>
      <c r="B42" s="8" t="s">
        <v>15</v>
      </c>
      <c r="C42" s="22" t="s">
        <v>13</v>
      </c>
      <c r="D42" s="20">
        <v>38958</v>
      </c>
      <c r="E42" s="9">
        <v>3</v>
      </c>
      <c r="F42" s="11">
        <v>7.58</v>
      </c>
      <c r="G42" s="11">
        <v>1.39</v>
      </c>
      <c r="H42" s="11">
        <f t="shared" si="15"/>
        <v>18.337730870712402</v>
      </c>
      <c r="I42" s="11">
        <v>6.18</v>
      </c>
      <c r="J42" s="21">
        <v>0</v>
      </c>
      <c r="K42" s="11">
        <f t="shared" si="16"/>
        <v>0</v>
      </c>
      <c r="L42" s="34">
        <f t="shared" si="17"/>
        <v>81.662269129287594</v>
      </c>
      <c r="M42" s="28">
        <f t="shared" si="18"/>
        <v>0</v>
      </c>
      <c r="O42" s="69" t="s">
        <v>86</v>
      </c>
      <c r="P42" s="29">
        <f>AVERAGE(L37:L61)</f>
        <v>59.43118799610599</v>
      </c>
      <c r="Q42" s="19">
        <f>MIN(L37:L61)</f>
        <v>3.114186851211068</v>
      </c>
      <c r="R42" s="19">
        <f>MAX(L37:L61)</f>
        <v>100</v>
      </c>
      <c r="S42" s="19">
        <f>PERCENTILE(L37:L61,0.95)</f>
        <v>95.178181068261495</v>
      </c>
      <c r="T42" s="30">
        <f>100*STDEV(L37:L61)/P42</f>
        <v>51.638908713549554</v>
      </c>
    </row>
    <row r="43" spans="1:20">
      <c r="A43" s="75"/>
      <c r="B43" s="8" t="s">
        <v>28</v>
      </c>
      <c r="C43" s="22" t="s">
        <v>25</v>
      </c>
      <c r="D43" s="20">
        <v>38854</v>
      </c>
      <c r="E43" s="9">
        <v>3</v>
      </c>
      <c r="F43" s="11">
        <v>5.0599999999999996</v>
      </c>
      <c r="G43" s="11">
        <v>0.12</v>
      </c>
      <c r="H43" s="11">
        <f t="shared" si="15"/>
        <v>2.3715415019762847</v>
      </c>
      <c r="I43" s="11">
        <v>4.95</v>
      </c>
      <c r="J43" s="21">
        <v>2.9133333333333336</v>
      </c>
      <c r="K43" s="11">
        <f t="shared" si="16"/>
        <v>57.575757575757585</v>
      </c>
      <c r="L43" s="34">
        <f t="shared" si="17"/>
        <v>40.052700922266126</v>
      </c>
      <c r="M43" s="28">
        <f t="shared" si="18"/>
        <v>58.855218855218858</v>
      </c>
    </row>
    <row r="44" spans="1:20">
      <c r="A44" s="75"/>
      <c r="B44" s="8" t="s">
        <v>28</v>
      </c>
      <c r="C44" s="22" t="s">
        <v>13</v>
      </c>
      <c r="D44" s="20">
        <v>38862</v>
      </c>
      <c r="E44" s="9">
        <v>3</v>
      </c>
      <c r="F44" s="11">
        <v>4.5599999999999996</v>
      </c>
      <c r="G44" s="11">
        <v>0.21</v>
      </c>
      <c r="H44" s="11">
        <f t="shared" si="15"/>
        <v>4.6052631578947372</v>
      </c>
      <c r="I44" s="11">
        <v>4.3499999999999996</v>
      </c>
      <c r="J44" s="21">
        <v>1.6</v>
      </c>
      <c r="K44" s="11">
        <f t="shared" si="16"/>
        <v>35.087719298245617</v>
      </c>
      <c r="L44" s="34">
        <f t="shared" si="17"/>
        <v>60.307017543859644</v>
      </c>
      <c r="M44" s="28">
        <f t="shared" si="18"/>
        <v>36.781609195402304</v>
      </c>
    </row>
    <row r="45" spans="1:20">
      <c r="A45" s="75"/>
      <c r="B45" s="8" t="s">
        <v>28</v>
      </c>
      <c r="C45" s="22" t="s">
        <v>11</v>
      </c>
      <c r="D45" s="20">
        <v>38892</v>
      </c>
      <c r="E45" s="9">
        <v>3</v>
      </c>
      <c r="F45" s="11">
        <v>4.9000000000000004</v>
      </c>
      <c r="G45" s="11">
        <v>0.49</v>
      </c>
      <c r="H45" s="11">
        <f t="shared" si="15"/>
        <v>10</v>
      </c>
      <c r="I45" s="11">
        <v>4.41</v>
      </c>
      <c r="J45" s="21">
        <v>0.1225</v>
      </c>
      <c r="K45" s="11">
        <f t="shared" si="16"/>
        <v>2.5</v>
      </c>
      <c r="L45" s="34">
        <f t="shared" si="17"/>
        <v>87.5</v>
      </c>
      <c r="M45" s="28">
        <f t="shared" si="18"/>
        <v>2.7777777777777777</v>
      </c>
    </row>
    <row r="46" spans="1:20">
      <c r="A46" s="75"/>
      <c r="B46" s="8" t="s">
        <v>28</v>
      </c>
      <c r="C46" s="22" t="s">
        <v>39</v>
      </c>
      <c r="D46" s="20">
        <v>38906</v>
      </c>
      <c r="E46" s="9">
        <v>1</v>
      </c>
      <c r="F46" s="11">
        <v>1.55</v>
      </c>
      <c r="G46" s="11">
        <v>0.02</v>
      </c>
      <c r="H46" s="11">
        <f t="shared" si="15"/>
        <v>1.2903225806451613</v>
      </c>
      <c r="I46" s="11">
        <v>1.53</v>
      </c>
      <c r="J46" s="22">
        <v>0.33999999999999997</v>
      </c>
      <c r="K46" s="11">
        <f t="shared" si="16"/>
        <v>21.93548387096774</v>
      </c>
      <c r="L46" s="34">
        <f t="shared" si="17"/>
        <v>76.774193548387089</v>
      </c>
      <c r="M46" s="28">
        <f t="shared" si="18"/>
        <v>22.222222222222221</v>
      </c>
    </row>
    <row r="47" spans="1:20">
      <c r="A47" s="75"/>
      <c r="B47" s="8" t="s">
        <v>28</v>
      </c>
      <c r="C47" s="22" t="s">
        <v>12</v>
      </c>
      <c r="D47" s="20">
        <v>38948</v>
      </c>
      <c r="E47" s="9">
        <v>3</v>
      </c>
      <c r="F47" s="11">
        <v>9.18</v>
      </c>
      <c r="G47" s="11">
        <v>0.53</v>
      </c>
      <c r="H47" s="11">
        <f t="shared" si="15"/>
        <v>5.7734204793028328</v>
      </c>
      <c r="I47" s="11">
        <v>8.67</v>
      </c>
      <c r="J47" s="22">
        <v>1.63</v>
      </c>
      <c r="K47" s="11">
        <f t="shared" si="16"/>
        <v>17.755991285403052</v>
      </c>
      <c r="L47" s="34">
        <f t="shared" si="17"/>
        <v>76.470588235294116</v>
      </c>
      <c r="M47" s="28">
        <f t="shared" si="18"/>
        <v>18.800461361014996</v>
      </c>
    </row>
    <row r="48" spans="1:20">
      <c r="A48" s="75"/>
      <c r="B48" s="8" t="s">
        <v>28</v>
      </c>
      <c r="C48" s="22" t="s">
        <v>40</v>
      </c>
      <c r="D48" s="20">
        <v>38958</v>
      </c>
      <c r="E48" s="9">
        <v>3</v>
      </c>
      <c r="F48" s="11">
        <v>4.75</v>
      </c>
      <c r="G48" s="11">
        <v>0.51</v>
      </c>
      <c r="H48" s="11">
        <f t="shared" si="15"/>
        <v>10.736842105263158</v>
      </c>
      <c r="I48" s="11">
        <v>4.26</v>
      </c>
      <c r="J48" s="21">
        <v>0</v>
      </c>
      <c r="K48" s="11">
        <f t="shared" si="16"/>
        <v>0</v>
      </c>
      <c r="L48" s="34">
        <f t="shared" si="17"/>
        <v>89.263157894736835</v>
      </c>
      <c r="M48" s="28">
        <f t="shared" si="18"/>
        <v>0</v>
      </c>
    </row>
    <row r="49" spans="1:20">
      <c r="A49" s="75"/>
      <c r="B49" s="8" t="s">
        <v>30</v>
      </c>
      <c r="C49" s="22" t="s">
        <v>12</v>
      </c>
      <c r="D49" s="20">
        <v>38884</v>
      </c>
      <c r="E49" s="9">
        <v>3</v>
      </c>
      <c r="F49" s="11">
        <v>5.2</v>
      </c>
      <c r="G49" s="11">
        <v>0.06</v>
      </c>
      <c r="H49" s="11">
        <f t="shared" si="15"/>
        <v>1.1538461538461537</v>
      </c>
      <c r="I49" s="11">
        <v>5.16</v>
      </c>
      <c r="J49" s="21">
        <v>0.17499999999999999</v>
      </c>
      <c r="K49" s="11">
        <f t="shared" si="16"/>
        <v>3.3653846153846154</v>
      </c>
      <c r="L49" s="34">
        <f t="shared" si="17"/>
        <v>95.480769230769241</v>
      </c>
      <c r="M49" s="28">
        <f t="shared" si="18"/>
        <v>3.3914728682170541</v>
      </c>
    </row>
    <row r="50" spans="1:20">
      <c r="A50" s="75"/>
      <c r="B50" s="8" t="s">
        <v>30</v>
      </c>
      <c r="C50" s="22">
        <v>1</v>
      </c>
      <c r="D50" s="20">
        <v>38950</v>
      </c>
      <c r="E50" s="9">
        <v>3</v>
      </c>
      <c r="F50" s="11">
        <v>8.2200000000000006</v>
      </c>
      <c r="G50" s="11">
        <v>0</v>
      </c>
      <c r="H50" s="11">
        <f t="shared" si="15"/>
        <v>0</v>
      </c>
      <c r="I50" s="11">
        <v>8.2200000000000006</v>
      </c>
      <c r="J50" s="21">
        <v>1.47</v>
      </c>
      <c r="K50" s="11">
        <f t="shared" si="16"/>
        <v>17.883211678832115</v>
      </c>
      <c r="L50" s="34">
        <f t="shared" si="17"/>
        <v>82.116788321167888</v>
      </c>
      <c r="M50" s="28">
        <f t="shared" si="18"/>
        <v>17.883211678832115</v>
      </c>
    </row>
    <row r="51" spans="1:20" ht="15" customHeight="1">
      <c r="A51" s="75"/>
      <c r="B51" s="8" t="s">
        <v>30</v>
      </c>
      <c r="C51" s="22">
        <v>2</v>
      </c>
      <c r="D51" s="20">
        <v>38960</v>
      </c>
      <c r="E51" s="9">
        <v>3</v>
      </c>
      <c r="F51" s="11">
        <v>4.6500000000000004</v>
      </c>
      <c r="G51" s="11">
        <v>0</v>
      </c>
      <c r="H51" s="11">
        <f t="shared" si="15"/>
        <v>0</v>
      </c>
      <c r="I51" s="11">
        <v>4.6500000000000004</v>
      </c>
      <c r="J51" s="21">
        <v>0</v>
      </c>
      <c r="K51" s="11">
        <f t="shared" si="16"/>
        <v>0</v>
      </c>
      <c r="L51" s="34">
        <f t="shared" si="17"/>
        <v>100</v>
      </c>
      <c r="M51" s="28">
        <f t="shared" si="18"/>
        <v>0</v>
      </c>
    </row>
    <row r="52" spans="1:20">
      <c r="A52" s="75"/>
      <c r="B52" s="8" t="s">
        <v>31</v>
      </c>
      <c r="C52" s="22">
        <v>3</v>
      </c>
      <c r="D52" s="20">
        <v>38887</v>
      </c>
      <c r="E52" s="9">
        <v>1</v>
      </c>
      <c r="F52" s="11">
        <v>14.45</v>
      </c>
      <c r="G52" s="11">
        <v>0</v>
      </c>
      <c r="H52" s="11">
        <f t="shared" si="15"/>
        <v>0</v>
      </c>
      <c r="I52" s="11">
        <v>14.45</v>
      </c>
      <c r="J52" s="11">
        <v>14</v>
      </c>
      <c r="K52" s="11">
        <f t="shared" si="16"/>
        <v>96.885813148788927</v>
      </c>
      <c r="L52" s="34">
        <f t="shared" si="17"/>
        <v>3.114186851211068</v>
      </c>
      <c r="M52" s="28">
        <f t="shared" si="18"/>
        <v>96.885813148788941</v>
      </c>
    </row>
    <row r="53" spans="1:20">
      <c r="A53" s="75"/>
      <c r="B53" s="8" t="s">
        <v>31</v>
      </c>
      <c r="C53" s="22" t="s">
        <v>27</v>
      </c>
      <c r="D53" s="20">
        <v>38964</v>
      </c>
      <c r="E53" s="9">
        <v>3</v>
      </c>
      <c r="F53" s="11">
        <v>21.67</v>
      </c>
      <c r="G53" s="11">
        <v>0.01</v>
      </c>
      <c r="H53" s="11">
        <f t="shared" si="15"/>
        <v>4.6146746654360866E-2</v>
      </c>
      <c r="I53" s="11">
        <v>21.66</v>
      </c>
      <c r="J53" s="22">
        <v>10.75</v>
      </c>
      <c r="K53" s="11">
        <f t="shared" si="16"/>
        <v>49.607752653437927</v>
      </c>
      <c r="L53" s="34">
        <f t="shared" si="17"/>
        <v>50.3461005999077</v>
      </c>
      <c r="M53" s="28">
        <f t="shared" si="18"/>
        <v>49.630655586334257</v>
      </c>
    </row>
    <row r="54" spans="1:20">
      <c r="A54" s="75"/>
      <c r="B54" s="8" t="s">
        <v>36</v>
      </c>
      <c r="C54" s="9">
        <v>1</v>
      </c>
      <c r="D54" s="10">
        <v>38841</v>
      </c>
      <c r="E54" s="9">
        <v>5</v>
      </c>
      <c r="F54" s="11">
        <v>8.24</v>
      </c>
      <c r="G54" s="11">
        <v>0.21</v>
      </c>
      <c r="H54" s="11">
        <f t="shared" si="15"/>
        <v>2.5485436893203883</v>
      </c>
      <c r="I54" s="11">
        <v>8.0299999999999994</v>
      </c>
      <c r="J54" s="11">
        <v>3.65</v>
      </c>
      <c r="K54" s="11">
        <f t="shared" si="16"/>
        <v>44.296116504854368</v>
      </c>
      <c r="L54" s="34">
        <f t="shared" si="17"/>
        <v>53.155339805825228</v>
      </c>
      <c r="M54" s="28">
        <f t="shared" si="18"/>
        <v>45.45454545454546</v>
      </c>
    </row>
    <row r="55" spans="1:20" ht="15.75" thickBot="1">
      <c r="A55" s="75"/>
      <c r="B55" s="8" t="s">
        <v>36</v>
      </c>
      <c r="C55" s="9">
        <v>1</v>
      </c>
      <c r="D55" s="20">
        <v>38923</v>
      </c>
      <c r="E55" s="22">
        <v>4</v>
      </c>
      <c r="F55" s="21">
        <v>5.08</v>
      </c>
      <c r="G55" s="21">
        <v>0.32</v>
      </c>
      <c r="H55" s="21">
        <f t="shared" si="15"/>
        <v>6.2992125984251963</v>
      </c>
      <c r="I55" s="21">
        <v>4.76</v>
      </c>
      <c r="J55" s="21">
        <v>0</v>
      </c>
      <c r="K55" s="21">
        <f t="shared" si="16"/>
        <v>0</v>
      </c>
      <c r="L55" s="34">
        <f t="shared" si="17"/>
        <v>93.7007874015748</v>
      </c>
      <c r="M55" s="28">
        <f t="shared" si="18"/>
        <v>0</v>
      </c>
    </row>
    <row r="56" spans="1:20" ht="15.75" thickBot="1">
      <c r="A56" s="75"/>
      <c r="B56" s="8" t="s">
        <v>36</v>
      </c>
      <c r="C56" s="9">
        <v>1</v>
      </c>
      <c r="D56" s="20">
        <v>38986</v>
      </c>
      <c r="E56" s="22">
        <v>4</v>
      </c>
      <c r="F56" s="21">
        <v>1.83</v>
      </c>
      <c r="G56" s="21">
        <v>0.19</v>
      </c>
      <c r="H56" s="21">
        <f t="shared" si="15"/>
        <v>10.382513661202186</v>
      </c>
      <c r="I56" s="21">
        <v>1.64</v>
      </c>
      <c r="J56" s="21">
        <v>0</v>
      </c>
      <c r="K56" s="21">
        <f t="shared" si="16"/>
        <v>0</v>
      </c>
      <c r="L56" s="34">
        <f t="shared" si="17"/>
        <v>89.617486338797818</v>
      </c>
      <c r="M56" s="28">
        <f t="shared" si="18"/>
        <v>0</v>
      </c>
      <c r="O56" s="65">
        <v>2007</v>
      </c>
      <c r="P56" s="52" t="s">
        <v>53</v>
      </c>
      <c r="Q56" s="53" t="s">
        <v>54</v>
      </c>
      <c r="R56" s="53" t="s">
        <v>55</v>
      </c>
      <c r="S56" s="53" t="s">
        <v>56</v>
      </c>
      <c r="T56" s="54" t="s">
        <v>57</v>
      </c>
    </row>
    <row r="57" spans="1:20" ht="15" customHeight="1">
      <c r="A57" s="75"/>
      <c r="B57" s="8" t="s">
        <v>41</v>
      </c>
      <c r="C57" s="22" t="s">
        <v>12</v>
      </c>
      <c r="D57" s="20">
        <v>38842</v>
      </c>
      <c r="E57" s="22">
        <v>8</v>
      </c>
      <c r="F57" s="21">
        <v>9.44</v>
      </c>
      <c r="G57" s="21">
        <v>0.88</v>
      </c>
      <c r="H57" s="21">
        <f t="shared" si="15"/>
        <v>9.3220338983050848</v>
      </c>
      <c r="I57" s="21">
        <v>8.56</v>
      </c>
      <c r="J57" s="21">
        <v>3.9950000000000001</v>
      </c>
      <c r="K57" s="21">
        <f t="shared" si="16"/>
        <v>42.319915254237287</v>
      </c>
      <c r="L57" s="34">
        <f t="shared" si="17"/>
        <v>48.358050847457619</v>
      </c>
      <c r="M57" s="28">
        <f t="shared" si="18"/>
        <v>46.670560747663551</v>
      </c>
      <c r="O57" s="66" t="s">
        <v>63</v>
      </c>
      <c r="P57" s="24">
        <f>AVERAGE(F63:F94)</f>
        <v>10.332527348417267</v>
      </c>
      <c r="Q57" s="25">
        <f>MIN(F63:F94)</f>
        <v>4.5</v>
      </c>
      <c r="R57" s="25">
        <f>MAX(F63:F94)</f>
        <v>26.28</v>
      </c>
      <c r="S57" s="25">
        <f>PERCENTILE(F63:F94,0.95)</f>
        <v>21.450999999999993</v>
      </c>
      <c r="T57" s="26">
        <f>100*STDEV(F63:F94)/P57</f>
        <v>52.391023488427258</v>
      </c>
    </row>
    <row r="58" spans="1:20">
      <c r="A58" s="75"/>
      <c r="B58" s="8" t="s">
        <v>41</v>
      </c>
      <c r="C58" s="9">
        <v>1</v>
      </c>
      <c r="D58" s="20">
        <v>38856</v>
      </c>
      <c r="E58" s="22">
        <v>6</v>
      </c>
      <c r="F58" s="21">
        <v>11.91</v>
      </c>
      <c r="G58" s="21">
        <v>1.06</v>
      </c>
      <c r="H58" s="21">
        <f t="shared" si="15"/>
        <v>8.9000839630562556</v>
      </c>
      <c r="I58" s="21">
        <v>10.86</v>
      </c>
      <c r="J58" s="21">
        <v>10.06</v>
      </c>
      <c r="K58" s="21">
        <f t="shared" si="16"/>
        <v>84.466834592779179</v>
      </c>
      <c r="L58" s="34">
        <f t="shared" si="17"/>
        <v>6.63308144416456</v>
      </c>
      <c r="M58" s="28">
        <f t="shared" si="18"/>
        <v>92.633517495395949</v>
      </c>
      <c r="O58" s="67" t="s">
        <v>64</v>
      </c>
      <c r="P58" s="27">
        <f>AVERAGE(I63:I94)</f>
        <v>9.5474000000000032</v>
      </c>
      <c r="Q58" s="21">
        <f>MIN(I63:I94)</f>
        <v>4.4400000000000004</v>
      </c>
      <c r="R58" s="21">
        <f>MAX(I63:I94)</f>
        <v>25.98</v>
      </c>
      <c r="S58" s="21">
        <f>PERCENTILE(I63:I94,0.95)</f>
        <v>20.460999999999995</v>
      </c>
      <c r="T58" s="28">
        <f>100*STDEV(I63:I94)/P58</f>
        <v>55.854747893423692</v>
      </c>
    </row>
    <row r="59" spans="1:20">
      <c r="A59" s="75"/>
      <c r="B59" s="8" t="s">
        <v>41</v>
      </c>
      <c r="C59" s="9">
        <v>2</v>
      </c>
      <c r="D59" s="20">
        <v>38901</v>
      </c>
      <c r="E59" s="22">
        <v>6</v>
      </c>
      <c r="F59" s="21">
        <v>9.66</v>
      </c>
      <c r="G59" s="21">
        <v>2.12</v>
      </c>
      <c r="H59" s="21">
        <f t="shared" si="15"/>
        <v>21.946169772256727</v>
      </c>
      <c r="I59" s="21">
        <v>7.56</v>
      </c>
      <c r="J59" s="21">
        <v>6.06</v>
      </c>
      <c r="K59" s="21">
        <f t="shared" si="16"/>
        <v>62.732919254658384</v>
      </c>
      <c r="L59" s="34">
        <f t="shared" si="17"/>
        <v>15.320910973084892</v>
      </c>
      <c r="M59" s="28">
        <f t="shared" si="18"/>
        <v>80.158730158730165</v>
      </c>
      <c r="O59" s="67" t="s">
        <v>60</v>
      </c>
      <c r="P59" s="27">
        <f>AVERAGE(H63:H94)</f>
        <v>8.0000284412673732</v>
      </c>
      <c r="Q59" s="21">
        <f>MIN(H63:H94)</f>
        <v>0</v>
      </c>
      <c r="R59" s="21">
        <f>MAX(H63:H94)</f>
        <v>21.380846325167038</v>
      </c>
      <c r="S59" s="21">
        <f>PERCENTILE(H63:H94,0.95)</f>
        <v>18.949918553896758</v>
      </c>
      <c r="T59" s="28">
        <f>100*STDEV(H63:H94)/P59</f>
        <v>85.392379792478579</v>
      </c>
    </row>
    <row r="60" spans="1:20" ht="18">
      <c r="A60" s="75"/>
      <c r="B60" s="8" t="s">
        <v>41</v>
      </c>
      <c r="C60" s="22" t="s">
        <v>12</v>
      </c>
      <c r="D60" s="20">
        <v>38915</v>
      </c>
      <c r="E60" s="22">
        <v>14</v>
      </c>
      <c r="F60" s="21">
        <v>12.23</v>
      </c>
      <c r="G60" s="21">
        <v>1.33</v>
      </c>
      <c r="H60" s="21">
        <f t="shared" si="15"/>
        <v>10.874897792313982</v>
      </c>
      <c r="I60" s="21">
        <v>10.92</v>
      </c>
      <c r="J60" s="21">
        <v>5.6050000000000004</v>
      </c>
      <c r="K60" s="21">
        <f t="shared" si="16"/>
        <v>45.829926410466065</v>
      </c>
      <c r="L60" s="34">
        <f t="shared" si="17"/>
        <v>43.295175797219947</v>
      </c>
      <c r="M60" s="28">
        <f t="shared" si="18"/>
        <v>51.327838827838832</v>
      </c>
      <c r="O60" s="67" t="s">
        <v>84</v>
      </c>
      <c r="P60" s="27">
        <f>AVERAGE(K63:K94)</f>
        <v>27.871384181615749</v>
      </c>
      <c r="Q60" s="21">
        <f>MIN(K63:K94)</f>
        <v>0</v>
      </c>
      <c r="R60" s="21">
        <f>MAX(K63:K94)</f>
        <v>85.980611483967181</v>
      </c>
      <c r="S60" s="21">
        <f>PERCENTILE(K63:K94,0.95)</f>
        <v>65.234748829890989</v>
      </c>
      <c r="T60" s="28">
        <f>100*STDEV(K63:K94)/P60</f>
        <v>84.501769935661727</v>
      </c>
    </row>
    <row r="61" spans="1:20" ht="18.75" thickBot="1">
      <c r="A61" s="76"/>
      <c r="B61" s="8" t="s">
        <v>41</v>
      </c>
      <c r="C61" s="22" t="s">
        <v>12</v>
      </c>
      <c r="D61" s="20">
        <v>38929</v>
      </c>
      <c r="E61" s="22">
        <v>15</v>
      </c>
      <c r="F61" s="21">
        <v>13.372999999999999</v>
      </c>
      <c r="G61" s="21">
        <v>0.09</v>
      </c>
      <c r="H61" s="21">
        <f t="shared" si="15"/>
        <v>0.67299783145143199</v>
      </c>
      <c r="I61" s="21">
        <v>13.356</v>
      </c>
      <c r="J61" s="21">
        <v>10.27</v>
      </c>
      <c r="K61" s="21">
        <f t="shared" si="16"/>
        <v>76.79653032229119</v>
      </c>
      <c r="L61" s="34">
        <f t="shared" si="17"/>
        <v>22.530471846257385</v>
      </c>
      <c r="M61" s="30">
        <f t="shared" si="18"/>
        <v>76.894279724468404</v>
      </c>
      <c r="O61" s="68" t="s">
        <v>85</v>
      </c>
      <c r="P61" s="27">
        <f>AVERAGE(M63:M94)</f>
        <v>30.294353331966477</v>
      </c>
      <c r="Q61" s="21">
        <f>MIN(M63:M94)</f>
        <v>0</v>
      </c>
      <c r="R61" s="21">
        <f>MAX(M63:M94)</f>
        <v>96.566164154103845</v>
      </c>
      <c r="S61" s="21">
        <f>PERCENTILE(M63:M94,0.95)</f>
        <v>68.973494396625853</v>
      </c>
      <c r="T61" s="28">
        <f>100*STDEV(M63:M94)/P61</f>
        <v>84.164171840982732</v>
      </c>
    </row>
    <row r="62" spans="1:20" ht="18.75" thickBot="1">
      <c r="A62" s="77">
        <v>2007</v>
      </c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9"/>
      <c r="O62" s="69" t="s">
        <v>86</v>
      </c>
      <c r="P62" s="29">
        <f>AVERAGE(L63:L94)</f>
        <v>64.128587377116872</v>
      </c>
      <c r="Q62" s="19">
        <f>MIN(L63:L94)</f>
        <v>3.131991051454138</v>
      </c>
      <c r="R62" s="19">
        <f>MAX(L63:L94)</f>
        <v>100</v>
      </c>
      <c r="S62" s="19">
        <f>PERCENTILE(L63:L94,0.95)</f>
        <v>98.35</v>
      </c>
      <c r="T62" s="30">
        <f>100*STDEV(L63:L94)/P62</f>
        <v>37.258356385701902</v>
      </c>
    </row>
    <row r="63" spans="1:20">
      <c r="A63" s="74">
        <v>2007</v>
      </c>
      <c r="B63" s="9" t="s">
        <v>15</v>
      </c>
      <c r="C63" s="22" t="s">
        <v>12</v>
      </c>
      <c r="D63" s="20">
        <v>39201</v>
      </c>
      <c r="E63" s="9">
        <v>3</v>
      </c>
      <c r="F63" s="21">
        <v>11.35</v>
      </c>
      <c r="G63" s="21">
        <v>1.35</v>
      </c>
      <c r="H63" s="21">
        <f t="shared" ref="H63:H94" si="19">100*G63/F63</f>
        <v>11.894273127753305</v>
      </c>
      <c r="I63" s="21">
        <v>9.99</v>
      </c>
      <c r="J63" s="21">
        <v>2.88</v>
      </c>
      <c r="K63" s="21">
        <f t="shared" ref="K63:K94" si="20">100*J63/F63</f>
        <v>25.37444933920705</v>
      </c>
      <c r="L63" s="34">
        <f>100*(F63-G63-J63)/F63</f>
        <v>62.731277533039652</v>
      </c>
      <c r="M63" s="26">
        <f t="shared" ref="M63:M94" si="21">J63/I63*100</f>
        <v>28.828828828828829</v>
      </c>
    </row>
    <row r="64" spans="1:20">
      <c r="A64" s="75"/>
      <c r="B64" s="9" t="s">
        <v>15</v>
      </c>
      <c r="C64" s="22" t="s">
        <v>13</v>
      </c>
      <c r="D64" s="20">
        <v>39247</v>
      </c>
      <c r="E64" s="9">
        <v>3</v>
      </c>
      <c r="F64" s="9">
        <v>7.87</v>
      </c>
      <c r="G64" s="21">
        <v>1.38</v>
      </c>
      <c r="H64" s="21">
        <f t="shared" si="19"/>
        <v>17.534942820838626</v>
      </c>
      <c r="I64" s="21">
        <v>6.48</v>
      </c>
      <c r="J64" s="21">
        <v>0</v>
      </c>
      <c r="K64" s="21">
        <f t="shared" si="20"/>
        <v>0</v>
      </c>
      <c r="L64" s="34">
        <f>100*(F64-G64-J64)/F64</f>
        <v>82.465057179161377</v>
      </c>
      <c r="M64" s="28">
        <f t="shared" si="21"/>
        <v>0</v>
      </c>
    </row>
    <row r="65" spans="1:13">
      <c r="A65" s="75"/>
      <c r="B65" s="9" t="s">
        <v>15</v>
      </c>
      <c r="C65" s="22" t="s">
        <v>12</v>
      </c>
      <c r="D65" s="20">
        <v>39285</v>
      </c>
      <c r="E65" s="9">
        <v>3</v>
      </c>
      <c r="F65" s="21">
        <v>10.26</v>
      </c>
      <c r="G65" s="21">
        <v>0.61</v>
      </c>
      <c r="H65" s="21">
        <f t="shared" si="19"/>
        <v>5.9454191033138404</v>
      </c>
      <c r="I65" s="21">
        <v>9.66</v>
      </c>
      <c r="J65" s="21">
        <v>0</v>
      </c>
      <c r="K65" s="21">
        <f t="shared" si="20"/>
        <v>0</v>
      </c>
      <c r="L65" s="34">
        <f t="shared" ref="L65:L94" si="22">100*(F65-G65-J65)/F65</f>
        <v>94.054580896686161</v>
      </c>
      <c r="M65" s="28">
        <f t="shared" si="21"/>
        <v>0</v>
      </c>
    </row>
    <row r="66" spans="1:13">
      <c r="A66" s="75"/>
      <c r="B66" s="9" t="s">
        <v>15</v>
      </c>
      <c r="C66" s="22" t="s">
        <v>13</v>
      </c>
      <c r="D66" s="20">
        <v>39289</v>
      </c>
      <c r="E66" s="9">
        <v>3</v>
      </c>
      <c r="F66" s="11">
        <v>7.75</v>
      </c>
      <c r="G66" s="11">
        <v>1.35</v>
      </c>
      <c r="H66" s="11">
        <f t="shared" si="19"/>
        <v>17.419354838709676</v>
      </c>
      <c r="I66" s="11">
        <v>6.39</v>
      </c>
      <c r="J66" s="11">
        <v>0</v>
      </c>
      <c r="K66" s="11">
        <f t="shared" si="20"/>
        <v>0</v>
      </c>
      <c r="L66" s="34">
        <f t="shared" si="22"/>
        <v>82.58064516129032</v>
      </c>
      <c r="M66" s="28">
        <f t="shared" si="21"/>
        <v>0</v>
      </c>
    </row>
    <row r="67" spans="1:13">
      <c r="A67" s="75"/>
      <c r="B67" s="9" t="s">
        <v>15</v>
      </c>
      <c r="C67" s="22" t="s">
        <v>12</v>
      </c>
      <c r="D67" s="20">
        <v>39325</v>
      </c>
      <c r="E67" s="9">
        <v>3</v>
      </c>
      <c r="F67" s="11">
        <v>9.8800000000000008</v>
      </c>
      <c r="G67" s="11">
        <v>1.77</v>
      </c>
      <c r="H67" s="11">
        <f t="shared" si="19"/>
        <v>17.914979757085018</v>
      </c>
      <c r="I67" s="11">
        <v>8.1</v>
      </c>
      <c r="J67" s="22">
        <v>1.07</v>
      </c>
      <c r="K67" s="11">
        <f t="shared" si="20"/>
        <v>10.82995951417004</v>
      </c>
      <c r="L67" s="34">
        <f t="shared" si="22"/>
        <v>71.255060728744951</v>
      </c>
      <c r="M67" s="28">
        <f t="shared" si="21"/>
        <v>13.209876543209878</v>
      </c>
    </row>
    <row r="68" spans="1:13">
      <c r="A68" s="75"/>
      <c r="B68" s="9" t="s">
        <v>15</v>
      </c>
      <c r="C68" s="22" t="s">
        <v>13</v>
      </c>
      <c r="D68" s="20">
        <v>39334</v>
      </c>
      <c r="E68" s="9">
        <v>2</v>
      </c>
      <c r="F68" s="11">
        <v>6.13</v>
      </c>
      <c r="G68" s="11">
        <v>0.73</v>
      </c>
      <c r="H68" s="11">
        <f t="shared" si="19"/>
        <v>11.908646003262643</v>
      </c>
      <c r="I68" s="11">
        <v>5.4</v>
      </c>
      <c r="J68" s="11">
        <v>0</v>
      </c>
      <c r="K68" s="11">
        <f t="shared" si="20"/>
        <v>0</v>
      </c>
      <c r="L68" s="34">
        <f t="shared" si="22"/>
        <v>88.091353996737354</v>
      </c>
      <c r="M68" s="28">
        <f t="shared" si="21"/>
        <v>0</v>
      </c>
    </row>
    <row r="69" spans="1:13">
      <c r="A69" s="75"/>
      <c r="B69" s="9" t="s">
        <v>15</v>
      </c>
      <c r="C69" s="22">
        <v>1</v>
      </c>
      <c r="D69" s="20">
        <v>39363</v>
      </c>
      <c r="E69" s="9">
        <v>2</v>
      </c>
      <c r="F69" s="11">
        <v>5.28</v>
      </c>
      <c r="G69" s="11">
        <v>0.37</v>
      </c>
      <c r="H69" s="11">
        <f t="shared" si="19"/>
        <v>7.0075757575757569</v>
      </c>
      <c r="I69" s="11">
        <v>4.9000000000000004</v>
      </c>
      <c r="J69" s="11">
        <v>1.01</v>
      </c>
      <c r="K69" s="11">
        <f t="shared" si="20"/>
        <v>19.128787878787879</v>
      </c>
      <c r="L69" s="34">
        <f t="shared" si="22"/>
        <v>73.863636363636374</v>
      </c>
      <c r="M69" s="28">
        <f t="shared" si="21"/>
        <v>20.612244897959179</v>
      </c>
    </row>
    <row r="70" spans="1:13">
      <c r="A70" s="75"/>
      <c r="B70" s="9" t="s">
        <v>15</v>
      </c>
      <c r="C70" s="22" t="s">
        <v>27</v>
      </c>
      <c r="D70" s="20">
        <v>39373</v>
      </c>
      <c r="E70" s="9">
        <v>2</v>
      </c>
      <c r="F70" s="11">
        <v>5.3</v>
      </c>
      <c r="G70" s="11">
        <v>0.74</v>
      </c>
      <c r="H70" s="11">
        <f t="shared" si="19"/>
        <v>13.962264150943398</v>
      </c>
      <c r="I70" s="11">
        <v>4.5599999999999996</v>
      </c>
      <c r="J70" s="22">
        <v>0.35</v>
      </c>
      <c r="K70" s="11">
        <f t="shared" si="20"/>
        <v>6.6037735849056602</v>
      </c>
      <c r="L70" s="34">
        <f t="shared" si="22"/>
        <v>79.433962264150949</v>
      </c>
      <c r="M70" s="28">
        <f t="shared" si="21"/>
        <v>7.6754385964912286</v>
      </c>
    </row>
    <row r="71" spans="1:13">
      <c r="A71" s="75"/>
      <c r="B71" s="9" t="s">
        <v>28</v>
      </c>
      <c r="C71" s="22" t="s">
        <v>42</v>
      </c>
      <c r="D71" s="20">
        <v>39227</v>
      </c>
      <c r="E71" s="9">
        <v>5</v>
      </c>
      <c r="F71" s="11">
        <v>15.14</v>
      </c>
      <c r="G71" s="11">
        <v>0.51</v>
      </c>
      <c r="H71" s="11">
        <f t="shared" si="19"/>
        <v>3.3685601056803169</v>
      </c>
      <c r="I71" s="11">
        <v>14.65</v>
      </c>
      <c r="J71" s="21">
        <v>6.5216666666666656</v>
      </c>
      <c r="K71" s="11">
        <f t="shared" si="20"/>
        <v>43.075737560546003</v>
      </c>
      <c r="L71" s="34">
        <f t="shared" si="22"/>
        <v>53.555702333773674</v>
      </c>
      <c r="M71" s="28">
        <f t="shared" si="21"/>
        <v>44.516496018202496</v>
      </c>
    </row>
    <row r="72" spans="1:13">
      <c r="A72" s="75"/>
      <c r="B72" s="9" t="s">
        <v>28</v>
      </c>
      <c r="C72" s="22">
        <v>4</v>
      </c>
      <c r="D72" s="20">
        <v>39232</v>
      </c>
      <c r="E72" s="9">
        <v>2</v>
      </c>
      <c r="F72" s="11">
        <v>13.41</v>
      </c>
      <c r="G72" s="11">
        <v>1.46</v>
      </c>
      <c r="H72" s="11">
        <f t="shared" si="19"/>
        <v>10.887397464578672</v>
      </c>
      <c r="I72" s="11">
        <v>11.94</v>
      </c>
      <c r="J72" s="21">
        <v>11.53</v>
      </c>
      <c r="K72" s="11">
        <f t="shared" si="20"/>
        <v>85.980611483967181</v>
      </c>
      <c r="L72" s="34">
        <f t="shared" si="22"/>
        <v>3.131991051454138</v>
      </c>
      <c r="M72" s="28">
        <f t="shared" si="21"/>
        <v>96.566164154103845</v>
      </c>
    </row>
    <row r="73" spans="1:13">
      <c r="A73" s="75"/>
      <c r="B73" s="9" t="s">
        <v>28</v>
      </c>
      <c r="C73" s="22" t="s">
        <v>12</v>
      </c>
      <c r="D73" s="20">
        <v>39253</v>
      </c>
      <c r="E73" s="9">
        <v>2</v>
      </c>
      <c r="F73" s="11">
        <v>4.5</v>
      </c>
      <c r="G73" s="11">
        <v>0.05</v>
      </c>
      <c r="H73" s="11">
        <f t="shared" si="19"/>
        <v>1.1111111111111112</v>
      </c>
      <c r="I73" s="11">
        <v>4.4400000000000004</v>
      </c>
      <c r="J73" s="21">
        <f>(0.03+0.14)/2</f>
        <v>8.5000000000000006E-2</v>
      </c>
      <c r="K73" s="11">
        <f t="shared" si="20"/>
        <v>1.8888888888888888</v>
      </c>
      <c r="L73" s="34">
        <f t="shared" si="22"/>
        <v>97</v>
      </c>
      <c r="M73" s="28">
        <f t="shared" si="21"/>
        <v>1.9144144144144142</v>
      </c>
    </row>
    <row r="74" spans="1:13">
      <c r="A74" s="75"/>
      <c r="B74" s="9" t="s">
        <v>28</v>
      </c>
      <c r="C74" s="22" t="s">
        <v>29</v>
      </c>
      <c r="D74" s="20">
        <v>39257</v>
      </c>
      <c r="E74" s="9">
        <v>3</v>
      </c>
      <c r="F74" s="11">
        <v>10.07</v>
      </c>
      <c r="G74" s="11">
        <v>1.28</v>
      </c>
      <c r="H74" s="11">
        <f t="shared" si="19"/>
        <v>12.711022840119165</v>
      </c>
      <c r="I74" s="11">
        <v>8.7899999999999991</v>
      </c>
      <c r="J74" s="21">
        <v>2.7850000000000001</v>
      </c>
      <c r="K74" s="11">
        <f t="shared" si="20"/>
        <v>27.656405163853027</v>
      </c>
      <c r="L74" s="34">
        <f t="shared" si="22"/>
        <v>59.632571996027814</v>
      </c>
      <c r="M74" s="28">
        <f t="shared" si="21"/>
        <v>31.683731513083053</v>
      </c>
    </row>
    <row r="75" spans="1:13">
      <c r="A75" s="75"/>
      <c r="B75" s="9" t="s">
        <v>28</v>
      </c>
      <c r="C75" s="22" t="s">
        <v>40</v>
      </c>
      <c r="D75" s="20">
        <v>39306</v>
      </c>
      <c r="E75" s="9">
        <v>3</v>
      </c>
      <c r="F75" s="11">
        <v>6.29</v>
      </c>
      <c r="G75" s="11">
        <v>0.23</v>
      </c>
      <c r="H75" s="11">
        <f t="shared" si="19"/>
        <v>3.6565977742448332</v>
      </c>
      <c r="I75" s="11">
        <v>6.06</v>
      </c>
      <c r="J75" s="21">
        <v>0</v>
      </c>
      <c r="K75" s="11">
        <f t="shared" si="20"/>
        <v>0</v>
      </c>
      <c r="L75" s="34">
        <f t="shared" si="22"/>
        <v>96.34340222575517</v>
      </c>
      <c r="M75" s="28">
        <f t="shared" si="21"/>
        <v>0</v>
      </c>
    </row>
    <row r="76" spans="1:13">
      <c r="A76" s="75"/>
      <c r="B76" s="9" t="s">
        <v>28</v>
      </c>
      <c r="C76" s="22" t="s">
        <v>40</v>
      </c>
      <c r="D76" s="20">
        <v>39334</v>
      </c>
      <c r="E76" s="9">
        <v>3</v>
      </c>
      <c r="F76" s="11">
        <v>7.03</v>
      </c>
      <c r="G76" s="11">
        <v>0.43</v>
      </c>
      <c r="H76" s="11">
        <f t="shared" si="19"/>
        <v>6.1166429587482218</v>
      </c>
      <c r="I76" s="11">
        <v>6.6</v>
      </c>
      <c r="J76" s="22">
        <v>1.79</v>
      </c>
      <c r="K76" s="11">
        <f t="shared" si="20"/>
        <v>25.462304409672829</v>
      </c>
      <c r="L76" s="34">
        <f t="shared" si="22"/>
        <v>68.421052631578959</v>
      </c>
      <c r="M76" s="28">
        <f t="shared" si="21"/>
        <v>27.121212121212125</v>
      </c>
    </row>
    <row r="77" spans="1:13">
      <c r="A77" s="75"/>
      <c r="B77" s="9" t="s">
        <v>28</v>
      </c>
      <c r="C77" s="22" t="s">
        <v>12</v>
      </c>
      <c r="D77" s="20">
        <v>39344</v>
      </c>
      <c r="E77" s="9">
        <v>3</v>
      </c>
      <c r="F77" s="11">
        <v>7.44</v>
      </c>
      <c r="G77" s="11">
        <v>0</v>
      </c>
      <c r="H77" s="11">
        <f t="shared" si="19"/>
        <v>0</v>
      </c>
      <c r="I77" s="11">
        <v>7.44</v>
      </c>
      <c r="J77" s="21">
        <v>0</v>
      </c>
      <c r="K77" s="11">
        <f t="shared" si="20"/>
        <v>0</v>
      </c>
      <c r="L77" s="34">
        <f t="shared" si="22"/>
        <v>100</v>
      </c>
      <c r="M77" s="28">
        <f t="shared" si="21"/>
        <v>0</v>
      </c>
    </row>
    <row r="78" spans="1:13">
      <c r="A78" s="75"/>
      <c r="B78" s="9" t="s">
        <v>28</v>
      </c>
      <c r="C78" s="22">
        <v>4</v>
      </c>
      <c r="D78" s="20">
        <v>39353</v>
      </c>
      <c r="E78" s="9">
        <v>3</v>
      </c>
      <c r="F78" s="11">
        <v>10.9</v>
      </c>
      <c r="G78" s="11">
        <v>0.02</v>
      </c>
      <c r="H78" s="11">
        <f t="shared" si="19"/>
        <v>0.18348623853211007</v>
      </c>
      <c r="I78" s="11">
        <v>10.89</v>
      </c>
      <c r="J78" s="21">
        <v>5.55</v>
      </c>
      <c r="K78" s="11">
        <f t="shared" si="20"/>
        <v>50.917431192660551</v>
      </c>
      <c r="L78" s="34">
        <f t="shared" si="22"/>
        <v>48.899082568807351</v>
      </c>
      <c r="M78" s="28">
        <f t="shared" si="21"/>
        <v>50.964187327823687</v>
      </c>
    </row>
    <row r="79" spans="1:13">
      <c r="A79" s="75"/>
      <c r="B79" s="9" t="s">
        <v>28</v>
      </c>
      <c r="C79" s="22">
        <v>3</v>
      </c>
      <c r="D79" s="20">
        <v>39363</v>
      </c>
      <c r="E79" s="9">
        <v>2</v>
      </c>
      <c r="F79" s="9">
        <v>6.79</v>
      </c>
      <c r="G79" s="11">
        <v>0</v>
      </c>
      <c r="H79" s="11">
        <f t="shared" si="19"/>
        <v>0</v>
      </c>
      <c r="I79" s="9">
        <v>6.79</v>
      </c>
      <c r="J79" s="21">
        <v>1.96</v>
      </c>
      <c r="K79" s="11">
        <f t="shared" si="20"/>
        <v>28.865979381443299</v>
      </c>
      <c r="L79" s="34">
        <f t="shared" si="22"/>
        <v>71.134020618556704</v>
      </c>
      <c r="M79" s="28">
        <f t="shared" si="21"/>
        <v>28.865979381443296</v>
      </c>
    </row>
    <row r="80" spans="1:13">
      <c r="A80" s="75"/>
      <c r="B80" s="9" t="s">
        <v>30</v>
      </c>
      <c r="C80" s="22">
        <v>1</v>
      </c>
      <c r="D80" s="20">
        <v>39312</v>
      </c>
      <c r="E80" s="9">
        <v>3</v>
      </c>
      <c r="F80" s="11">
        <v>24.96</v>
      </c>
      <c r="G80" s="11">
        <v>0.11</v>
      </c>
      <c r="H80" s="11">
        <f t="shared" si="19"/>
        <v>0.44070512820512819</v>
      </c>
      <c r="I80" s="11">
        <v>24.85</v>
      </c>
      <c r="J80" s="21">
        <v>14.05</v>
      </c>
      <c r="K80" s="11">
        <f t="shared" si="20"/>
        <v>56.290064102564102</v>
      </c>
      <c r="L80" s="34">
        <f t="shared" si="22"/>
        <v>43.269230769230766</v>
      </c>
      <c r="M80" s="28">
        <f t="shared" si="21"/>
        <v>56.539235412474852</v>
      </c>
    </row>
    <row r="81" spans="1:20">
      <c r="A81" s="75"/>
      <c r="B81" s="9" t="s">
        <v>30</v>
      </c>
      <c r="C81" s="22">
        <v>2</v>
      </c>
      <c r="D81" s="20">
        <v>39317</v>
      </c>
      <c r="E81" s="9">
        <v>3</v>
      </c>
      <c r="F81" s="11">
        <v>18.579999999999998</v>
      </c>
      <c r="G81" s="11">
        <v>1.71</v>
      </c>
      <c r="H81" s="11">
        <f t="shared" si="19"/>
        <v>9.2034445640473628</v>
      </c>
      <c r="I81" s="11">
        <v>16.87</v>
      </c>
      <c r="J81" s="21">
        <v>6.45</v>
      </c>
      <c r="K81" s="11">
        <f t="shared" si="20"/>
        <v>34.714747039827778</v>
      </c>
      <c r="L81" s="34">
        <f t="shared" si="22"/>
        <v>56.081808396124856</v>
      </c>
      <c r="M81" s="28">
        <f t="shared" si="21"/>
        <v>38.233550681683461</v>
      </c>
    </row>
    <row r="82" spans="1:20">
      <c r="A82" s="75"/>
      <c r="B82" s="9" t="s">
        <v>30</v>
      </c>
      <c r="C82" s="22">
        <v>3</v>
      </c>
      <c r="D82" s="20">
        <v>39322</v>
      </c>
      <c r="E82" s="9">
        <v>2</v>
      </c>
      <c r="F82" s="11">
        <v>13.66</v>
      </c>
      <c r="G82" s="11">
        <v>1.1399999999999999</v>
      </c>
      <c r="H82" s="11">
        <f t="shared" si="19"/>
        <v>8.3455344070278166</v>
      </c>
      <c r="I82" s="11">
        <v>12.52</v>
      </c>
      <c r="J82" s="21">
        <v>3.06</v>
      </c>
      <c r="K82" s="11">
        <f t="shared" si="20"/>
        <v>22.401171303074669</v>
      </c>
      <c r="L82" s="34">
        <f t="shared" si="22"/>
        <v>69.253294289897497</v>
      </c>
      <c r="M82" s="28">
        <f t="shared" si="21"/>
        <v>24.440894568690098</v>
      </c>
    </row>
    <row r="83" spans="1:20" ht="15" customHeight="1">
      <c r="A83" s="75"/>
      <c r="B83" s="9" t="s">
        <v>31</v>
      </c>
      <c r="C83" s="22" t="s">
        <v>25</v>
      </c>
      <c r="D83" s="20">
        <v>39257</v>
      </c>
      <c r="E83" s="9">
        <v>3</v>
      </c>
      <c r="F83" s="21">
        <f>4.12153790873159*(3)</f>
        <v>12.364613726194772</v>
      </c>
      <c r="G83" s="21">
        <v>0</v>
      </c>
      <c r="H83" s="21">
        <f t="shared" si="19"/>
        <v>0</v>
      </c>
      <c r="I83" s="21">
        <f>4.1196*(3)</f>
        <v>12.3588</v>
      </c>
      <c r="J83" s="21">
        <f>AVERAGE(8.39,8.23,8.24)</f>
        <v>8.2866666666666671</v>
      </c>
      <c r="K83" s="21">
        <f t="shared" si="20"/>
        <v>67.019211842510998</v>
      </c>
      <c r="L83" s="34">
        <f t="shared" si="22"/>
        <v>32.980788157489002</v>
      </c>
      <c r="M83" s="28">
        <f t="shared" si="21"/>
        <v>67.050738475148606</v>
      </c>
    </row>
    <row r="84" spans="1:20" ht="15" customHeight="1">
      <c r="A84" s="75"/>
      <c r="B84" s="9" t="s">
        <v>31</v>
      </c>
      <c r="C84" s="22" t="s">
        <v>13</v>
      </c>
      <c r="D84" s="20">
        <v>39268</v>
      </c>
      <c r="E84" s="9">
        <v>2</v>
      </c>
      <c r="F84" s="21">
        <f>2.97754820936639*2</f>
        <v>5.9550964187327802</v>
      </c>
      <c r="G84" s="21">
        <v>0</v>
      </c>
      <c r="H84" s="21">
        <f t="shared" si="19"/>
        <v>0</v>
      </c>
      <c r="I84" s="21">
        <f>2.9796*2</f>
        <v>5.9592000000000001</v>
      </c>
      <c r="J84" s="21">
        <f>AVERAGE(3.4,0.6016)</f>
        <v>2.0007999999999999</v>
      </c>
      <c r="K84" s="21">
        <f t="shared" si="20"/>
        <v>33.598112596567525</v>
      </c>
      <c r="L84" s="34">
        <f t="shared" si="22"/>
        <v>66.401887403432468</v>
      </c>
      <c r="M84" s="28">
        <f t="shared" si="21"/>
        <v>33.574976506913679</v>
      </c>
      <c r="O84" s="15"/>
      <c r="P84" s="4"/>
      <c r="Q84" s="4"/>
      <c r="R84" s="4"/>
      <c r="S84" s="4"/>
      <c r="T84" s="4"/>
    </row>
    <row r="85" spans="1:20">
      <c r="A85" s="75"/>
      <c r="B85" s="9" t="s">
        <v>31</v>
      </c>
      <c r="C85" s="22">
        <v>5</v>
      </c>
      <c r="D85" s="20">
        <v>39276</v>
      </c>
      <c r="E85" s="9">
        <v>2</v>
      </c>
      <c r="F85" s="21">
        <f>(2)*2.3565971850055</f>
        <v>4.7131943700110002</v>
      </c>
      <c r="G85" s="21">
        <v>0</v>
      </c>
      <c r="H85" s="21">
        <f t="shared" ref="H85" si="23">100*G85/F85</f>
        <v>0</v>
      </c>
      <c r="I85" s="21">
        <v>4.72</v>
      </c>
      <c r="J85" s="21">
        <v>0</v>
      </c>
      <c r="K85" s="21">
        <f t="shared" ref="K85" si="24">100*J85/F85</f>
        <v>0</v>
      </c>
      <c r="L85" s="34">
        <f t="shared" ref="L85" si="25">100*(F85-G85-J85)/F85</f>
        <v>100</v>
      </c>
      <c r="M85" s="28">
        <f t="shared" ref="M85" si="26">J85/I85*100</f>
        <v>0</v>
      </c>
      <c r="O85" s="42"/>
      <c r="P85" s="21"/>
      <c r="Q85" s="21"/>
      <c r="R85" s="21"/>
      <c r="S85" s="21"/>
      <c r="T85" s="21"/>
    </row>
    <row r="86" spans="1:20">
      <c r="A86" s="75"/>
      <c r="B86" s="9" t="s">
        <v>31</v>
      </c>
      <c r="C86" s="22" t="s">
        <v>12</v>
      </c>
      <c r="D86" s="20">
        <v>39340</v>
      </c>
      <c r="E86" s="9">
        <v>3</v>
      </c>
      <c r="F86" s="21">
        <f>4.39265687813799*3</f>
        <v>13.17797063441397</v>
      </c>
      <c r="G86" s="21">
        <v>0</v>
      </c>
      <c r="H86" s="21">
        <f t="shared" ref="H86" si="27">100*G86/F86</f>
        <v>0</v>
      </c>
      <c r="I86" s="21">
        <f>4.3896*3</f>
        <v>13.168799999999999</v>
      </c>
      <c r="J86" s="21">
        <f>AVERAGE(1.74,1.78)</f>
        <v>1.76</v>
      </c>
      <c r="K86" s="21">
        <f t="shared" ref="K86" si="28">100*J86/F86</f>
        <v>13.355622415820234</v>
      </c>
      <c r="L86" s="34">
        <f t="shared" ref="L86" si="29">100*(F86-G86-J86)/F86</f>
        <v>86.644377584179765</v>
      </c>
      <c r="M86" s="28">
        <f t="shared" ref="M86" si="30">J86/I86*100</f>
        <v>13.36492315169188</v>
      </c>
      <c r="O86" s="42"/>
      <c r="P86" s="21"/>
      <c r="Q86" s="21"/>
      <c r="R86" s="21"/>
      <c r="S86" s="21"/>
      <c r="T86" s="21"/>
    </row>
    <row r="87" spans="1:20" ht="15.75" thickBot="1">
      <c r="A87" s="75"/>
      <c r="B87" s="9" t="s">
        <v>32</v>
      </c>
      <c r="C87" s="22">
        <v>1</v>
      </c>
      <c r="D87" s="20">
        <v>39212</v>
      </c>
      <c r="E87" s="9">
        <v>6</v>
      </c>
      <c r="F87" s="21">
        <v>13.47</v>
      </c>
      <c r="G87" s="21">
        <v>2.88</v>
      </c>
      <c r="H87" s="21">
        <f t="shared" si="19"/>
        <v>21.380846325167038</v>
      </c>
      <c r="I87" s="21">
        <v>10.59</v>
      </c>
      <c r="J87" s="21">
        <v>4.82</v>
      </c>
      <c r="K87" s="21">
        <f t="shared" si="20"/>
        <v>35.783221974758725</v>
      </c>
      <c r="L87" s="34">
        <f t="shared" si="22"/>
        <v>42.835931700074234</v>
      </c>
      <c r="M87" s="28">
        <f t="shared" si="21"/>
        <v>45.514636449480648</v>
      </c>
      <c r="O87" s="42"/>
      <c r="P87" s="21"/>
      <c r="Q87" s="21"/>
      <c r="R87" s="21"/>
      <c r="S87" s="21"/>
      <c r="T87" s="21"/>
    </row>
    <row r="88" spans="1:20" ht="15.75" thickBot="1">
      <c r="A88" s="75"/>
      <c r="B88" s="9" t="s">
        <v>34</v>
      </c>
      <c r="C88" s="22">
        <v>1</v>
      </c>
      <c r="D88" s="20">
        <v>39275</v>
      </c>
      <c r="E88" s="22">
        <v>16</v>
      </c>
      <c r="F88" s="21">
        <v>26.28</v>
      </c>
      <c r="G88" s="21">
        <v>0.31</v>
      </c>
      <c r="H88" s="21">
        <f t="shared" si="19"/>
        <v>1.1796042617960425</v>
      </c>
      <c r="I88" s="21">
        <v>25.98</v>
      </c>
      <c r="J88" s="21">
        <v>16.760000000000002</v>
      </c>
      <c r="K88" s="21">
        <f t="shared" si="20"/>
        <v>63.774733637747339</v>
      </c>
      <c r="L88" s="34">
        <f t="shared" si="22"/>
        <v>35.045662100456624</v>
      </c>
      <c r="M88" s="28">
        <f t="shared" si="21"/>
        <v>64.511162432640504</v>
      </c>
      <c r="O88" s="65">
        <v>2008</v>
      </c>
      <c r="P88" s="52" t="s">
        <v>53</v>
      </c>
      <c r="Q88" s="53" t="s">
        <v>54</v>
      </c>
      <c r="R88" s="53" t="s">
        <v>55</v>
      </c>
      <c r="S88" s="53" t="s">
        <v>56</v>
      </c>
      <c r="T88" s="54" t="s">
        <v>57</v>
      </c>
    </row>
    <row r="89" spans="1:20">
      <c r="A89" s="75"/>
      <c r="B89" s="9" t="s">
        <v>38</v>
      </c>
      <c r="C89" s="31">
        <v>2</v>
      </c>
      <c r="D89" s="20">
        <v>39237</v>
      </c>
      <c r="E89" s="22">
        <v>2</v>
      </c>
      <c r="F89" s="21">
        <v>5.01</v>
      </c>
      <c r="G89" s="21">
        <v>0.36</v>
      </c>
      <c r="H89" s="21">
        <f t="shared" si="19"/>
        <v>7.1856287425149707</v>
      </c>
      <c r="I89" s="21">
        <v>4.66</v>
      </c>
      <c r="J89" s="21">
        <v>3.07</v>
      </c>
      <c r="K89" s="21">
        <f t="shared" si="20"/>
        <v>61.277445109780444</v>
      </c>
      <c r="L89" s="34">
        <f t="shared" si="22"/>
        <v>31.536926147704587</v>
      </c>
      <c r="M89" s="28">
        <f t="shared" si="21"/>
        <v>65.87982832618026</v>
      </c>
      <c r="O89" s="66" t="s">
        <v>63</v>
      </c>
      <c r="P89" s="24">
        <f>AVERAGE(F96:F130)</f>
        <v>9.2107142857142819</v>
      </c>
      <c r="Q89" s="25">
        <f>MIN(F96:F130)</f>
        <v>2.72</v>
      </c>
      <c r="R89" s="25">
        <f>MAX(F96:F130)</f>
        <v>16.16</v>
      </c>
      <c r="S89" s="25">
        <f>PERCENTILE(F96:F130,0.95)</f>
        <v>13.955999999999992</v>
      </c>
      <c r="T89" s="26">
        <f>100*STDEV(F96:F130)/P89</f>
        <v>36.416777916144184</v>
      </c>
    </row>
    <row r="90" spans="1:20">
      <c r="A90" s="75"/>
      <c r="B90" s="9" t="s">
        <v>38</v>
      </c>
      <c r="C90" s="22">
        <v>1</v>
      </c>
      <c r="D90" s="20">
        <v>39241</v>
      </c>
      <c r="E90" s="22">
        <v>3</v>
      </c>
      <c r="F90" s="21">
        <v>10.24</v>
      </c>
      <c r="G90" s="21">
        <v>2.0699999999999998</v>
      </c>
      <c r="H90" s="21">
        <f t="shared" si="19"/>
        <v>20.214843749999996</v>
      </c>
      <c r="I90" s="21">
        <v>8.16</v>
      </c>
      <c r="J90" s="21">
        <v>5.82</v>
      </c>
      <c r="K90" s="21">
        <f t="shared" si="20"/>
        <v>56.8359375</v>
      </c>
      <c r="L90" s="34">
        <f t="shared" si="22"/>
        <v>22.949218749999996</v>
      </c>
      <c r="M90" s="28">
        <f t="shared" si="21"/>
        <v>71.32352941176471</v>
      </c>
      <c r="O90" s="67" t="s">
        <v>64</v>
      </c>
      <c r="P90" s="27">
        <f>AVERAGE(I96:I130)</f>
        <v>8.5649942857142864</v>
      </c>
      <c r="Q90" s="21">
        <f>MIN(I96:I130)</f>
        <v>1.4</v>
      </c>
      <c r="R90" s="21">
        <f>MAX(I96:I130)</f>
        <v>16.171199999999999</v>
      </c>
      <c r="S90" s="21">
        <f>PERCENTILE(I96:I130,0.95)</f>
        <v>13.956359999999993</v>
      </c>
      <c r="T90" s="28">
        <f>100*STDEV(I96:I130)/P90</f>
        <v>41.65436945094428</v>
      </c>
    </row>
    <row r="91" spans="1:20">
      <c r="A91" s="75"/>
      <c r="B91" s="9" t="s">
        <v>38</v>
      </c>
      <c r="C91" s="22" t="s">
        <v>12</v>
      </c>
      <c r="D91" s="20">
        <v>39262</v>
      </c>
      <c r="E91" s="22">
        <v>3</v>
      </c>
      <c r="F91" s="21">
        <v>5.46</v>
      </c>
      <c r="G91" s="21">
        <v>0.83</v>
      </c>
      <c r="H91" s="21">
        <f t="shared" si="19"/>
        <v>15.201465201465201</v>
      </c>
      <c r="I91" s="21">
        <v>4.62</v>
      </c>
      <c r="J91" s="21">
        <f>AVERAGE(1.15,1.95)</f>
        <v>1.5499999999999998</v>
      </c>
      <c r="K91" s="21">
        <f t="shared" si="20"/>
        <v>28.388278388278383</v>
      </c>
      <c r="L91" s="34">
        <f t="shared" si="22"/>
        <v>56.410256410256409</v>
      </c>
      <c r="M91" s="28">
        <f t="shared" si="21"/>
        <v>33.549783549783548</v>
      </c>
      <c r="O91" s="67" t="s">
        <v>60</v>
      </c>
      <c r="P91" s="27">
        <f>AVERAGE(H96:H130)</f>
        <v>4.6365354974755437</v>
      </c>
      <c r="Q91" s="21">
        <f>MIN(H96:H130)</f>
        <v>0</v>
      </c>
      <c r="R91" s="21">
        <f>MAX(H96:H130)</f>
        <v>27.029520295202953</v>
      </c>
      <c r="S91" s="21">
        <f>PERCENTILE(H96:H130,0.95)</f>
        <v>19.676940024227772</v>
      </c>
      <c r="T91" s="28">
        <f>100*STDEV(H96:H130)/P91</f>
        <v>162.89824680464409</v>
      </c>
    </row>
    <row r="92" spans="1:20" ht="18">
      <c r="A92" s="75"/>
      <c r="B92" s="9" t="s">
        <v>38</v>
      </c>
      <c r="C92" s="22" t="s">
        <v>12</v>
      </c>
      <c r="D92" s="20">
        <v>39281</v>
      </c>
      <c r="E92" s="22">
        <v>3</v>
      </c>
      <c r="F92" s="21">
        <v>6.3</v>
      </c>
      <c r="G92" s="21">
        <v>0.73</v>
      </c>
      <c r="H92" s="21">
        <f t="shared" si="19"/>
        <v>11.587301587301587</v>
      </c>
      <c r="I92" s="21">
        <v>5.55</v>
      </c>
      <c r="J92" s="21">
        <v>1.39</v>
      </c>
      <c r="K92" s="21">
        <f t="shared" si="20"/>
        <v>22.063492063492063</v>
      </c>
      <c r="L92" s="34">
        <f t="shared" si="22"/>
        <v>66.349206349206355</v>
      </c>
      <c r="M92" s="28">
        <f t="shared" si="21"/>
        <v>25.045045045045043</v>
      </c>
      <c r="O92" s="67" t="s">
        <v>84</v>
      </c>
      <c r="P92" s="27">
        <f>AVERAGE(K96:K130)</f>
        <v>29.483509302468502</v>
      </c>
      <c r="Q92" s="21">
        <f>MIN(K96:K130)</f>
        <v>0</v>
      </c>
      <c r="R92" s="21">
        <f>MAX(K96:K130)</f>
        <v>82.240099009900987</v>
      </c>
      <c r="S92" s="21">
        <f>PERCENTILE(K96:K130,0.95)</f>
        <v>76.810757163658337</v>
      </c>
      <c r="T92" s="28">
        <f>100*STDEV(K96:K130)/P92</f>
        <v>92.712380610044875</v>
      </c>
    </row>
    <row r="93" spans="1:20" ht="18">
      <c r="A93" s="75"/>
      <c r="B93" s="9" t="s">
        <v>41</v>
      </c>
      <c r="C93" s="22">
        <v>1</v>
      </c>
      <c r="D93" s="20">
        <v>39258</v>
      </c>
      <c r="E93" s="22">
        <v>18</v>
      </c>
      <c r="F93" s="21">
        <v>15.04</v>
      </c>
      <c r="G93" s="21">
        <v>2.0099999999999998</v>
      </c>
      <c r="H93" s="21">
        <f t="shared" si="19"/>
        <v>13.364361702127658</v>
      </c>
      <c r="I93" s="21">
        <v>13.02</v>
      </c>
      <c r="J93" s="21">
        <v>5.3</v>
      </c>
      <c r="K93" s="21">
        <f t="shared" si="20"/>
        <v>35.23936170212766</v>
      </c>
      <c r="L93" s="34">
        <f t="shared" si="22"/>
        <v>51.396276595744681</v>
      </c>
      <c r="M93" s="28">
        <f t="shared" si="21"/>
        <v>40.706605222734254</v>
      </c>
      <c r="O93" s="68" t="s">
        <v>85</v>
      </c>
      <c r="P93" s="27">
        <f>AVERAGE(M96:M130)</f>
        <v>30.445740857795037</v>
      </c>
      <c r="Q93" s="21">
        <f>MIN(M96:M130)</f>
        <v>0</v>
      </c>
      <c r="R93" s="21">
        <f>MAX(M96:M130)</f>
        <v>82.18314039774414</v>
      </c>
      <c r="S93" s="21">
        <f>PERCENTILE(M96:M130,0.95)</f>
        <v>76.757840056910794</v>
      </c>
      <c r="T93" s="28">
        <f>100*STDEV(M96:M130)/P93</f>
        <v>90.042216476961173</v>
      </c>
    </row>
    <row r="94" spans="1:20" ht="18.75" thickBot="1">
      <c r="A94" s="76"/>
      <c r="B94" s="9" t="s">
        <v>41</v>
      </c>
      <c r="C94" s="22">
        <v>1</v>
      </c>
      <c r="D94" s="20">
        <v>39291</v>
      </c>
      <c r="E94" s="22">
        <v>11</v>
      </c>
      <c r="F94" s="21">
        <v>10.039999999999999</v>
      </c>
      <c r="G94" s="21">
        <v>0.63</v>
      </c>
      <c r="H94" s="21">
        <f t="shared" si="19"/>
        <v>6.2749003984063751</v>
      </c>
      <c r="I94" s="21">
        <v>9.41</v>
      </c>
      <c r="J94" s="21">
        <v>3.55</v>
      </c>
      <c r="K94" s="21">
        <f t="shared" si="20"/>
        <v>35.358565737051798</v>
      </c>
      <c r="L94" s="34">
        <f t="shared" si="22"/>
        <v>58.366533864541829</v>
      </c>
      <c r="M94" s="30">
        <f t="shared" si="21"/>
        <v>37.725823591923486</v>
      </c>
      <c r="O94" s="69" t="s">
        <v>86</v>
      </c>
      <c r="P94" s="29">
        <f>AVERAGE(L96:L130)</f>
        <v>65.879955200055946</v>
      </c>
      <c r="Q94" s="19">
        <f>MIN(L96:L130)</f>
        <v>17.759900990099016</v>
      </c>
      <c r="R94" s="19">
        <f>MAX(L96:L130)</f>
        <v>100</v>
      </c>
      <c r="S94" s="19">
        <f>PERCENTILE(L96:L130,0.95)</f>
        <v>100</v>
      </c>
      <c r="T94" s="30">
        <f>100*STDEV(L96:L130)/P94</f>
        <v>39.834917764607418</v>
      </c>
    </row>
    <row r="95" spans="1:20" ht="15.75" thickBot="1">
      <c r="A95" s="83">
        <v>2008</v>
      </c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5"/>
    </row>
    <row r="96" spans="1:20" ht="26.25" customHeight="1">
      <c r="A96" s="74">
        <v>2008</v>
      </c>
      <c r="B96" s="8" t="s">
        <v>15</v>
      </c>
      <c r="C96" s="9">
        <v>4</v>
      </c>
      <c r="D96" s="10">
        <v>39620</v>
      </c>
      <c r="E96" s="9">
        <v>2</v>
      </c>
      <c r="F96" s="11">
        <v>8.98</v>
      </c>
      <c r="G96" s="11">
        <v>1.7</v>
      </c>
      <c r="H96" s="11">
        <f t="shared" ref="H96:H130" si="31">100*G96/F96</f>
        <v>18.930957683741646</v>
      </c>
      <c r="I96" s="11">
        <v>7.28</v>
      </c>
      <c r="J96" s="11">
        <v>0.42</v>
      </c>
      <c r="K96" s="11">
        <f>100*J96/F96</f>
        <v>4.6770601336302891</v>
      </c>
      <c r="L96" s="34">
        <f t="shared" ref="L96:L130" si="32">100*(F96-G96-J96)/F96</f>
        <v>76.391982182628055</v>
      </c>
      <c r="M96" s="28">
        <f t="shared" ref="M96:M130" si="33">J96/I96*100</f>
        <v>5.7692307692307692</v>
      </c>
    </row>
    <row r="97" spans="1:18">
      <c r="A97" s="75"/>
      <c r="B97" s="8" t="s">
        <v>15</v>
      </c>
      <c r="C97" s="9" t="s">
        <v>12</v>
      </c>
      <c r="D97" s="10">
        <v>39625</v>
      </c>
      <c r="E97" s="9">
        <v>3</v>
      </c>
      <c r="F97" s="11">
        <v>9.25</v>
      </c>
      <c r="G97" s="11">
        <v>1.68</v>
      </c>
      <c r="H97" s="11">
        <f t="shared" si="31"/>
        <v>18.162162162162161</v>
      </c>
      <c r="I97" s="11">
        <v>7.58</v>
      </c>
      <c r="J97" s="11">
        <v>0.155</v>
      </c>
      <c r="K97" s="11">
        <f t="shared" ref="K97:K130" si="34">100*J97/F97</f>
        <v>1.6756756756756757</v>
      </c>
      <c r="L97" s="34">
        <f t="shared" si="32"/>
        <v>80.162162162162161</v>
      </c>
      <c r="M97" s="28">
        <f t="shared" si="33"/>
        <v>2.0448548812664908</v>
      </c>
    </row>
    <row r="98" spans="1:18">
      <c r="A98" s="75"/>
      <c r="B98" s="8" t="s">
        <v>15</v>
      </c>
      <c r="C98" s="9" t="s">
        <v>13</v>
      </c>
      <c r="D98" s="10">
        <v>39631</v>
      </c>
      <c r="E98" s="9">
        <v>2</v>
      </c>
      <c r="F98" s="11">
        <v>6.49</v>
      </c>
      <c r="G98" s="11">
        <v>1.39</v>
      </c>
      <c r="H98" s="11">
        <f t="shared" si="31"/>
        <v>21.417565485362093</v>
      </c>
      <c r="I98" s="11">
        <v>5.0999999999999996</v>
      </c>
      <c r="J98" s="11">
        <v>0.79333333333333333</v>
      </c>
      <c r="K98" s="11">
        <f t="shared" si="34"/>
        <v>12.223934257832562</v>
      </c>
      <c r="L98" s="34">
        <f t="shared" si="32"/>
        <v>66.358500256805357</v>
      </c>
      <c r="M98" s="28">
        <f t="shared" si="33"/>
        <v>15.555555555555555</v>
      </c>
    </row>
    <row r="99" spans="1:18">
      <c r="A99" s="75"/>
      <c r="B99" s="8" t="s">
        <v>15</v>
      </c>
      <c r="C99" s="9" t="s">
        <v>12</v>
      </c>
      <c r="D99" s="10">
        <v>39671</v>
      </c>
      <c r="E99" s="9">
        <v>3</v>
      </c>
      <c r="F99" s="11">
        <v>7.07</v>
      </c>
      <c r="G99" s="11">
        <v>0</v>
      </c>
      <c r="H99" s="11">
        <f t="shared" si="31"/>
        <v>0</v>
      </c>
      <c r="I99" s="11">
        <v>7.07</v>
      </c>
      <c r="J99" s="11">
        <v>0.48499999999999999</v>
      </c>
      <c r="K99" s="11">
        <f t="shared" si="34"/>
        <v>6.8599717114568595</v>
      </c>
      <c r="L99" s="34">
        <f t="shared" si="32"/>
        <v>93.140028288543135</v>
      </c>
      <c r="M99" s="28">
        <f t="shared" si="33"/>
        <v>6.8599717114568595</v>
      </c>
    </row>
    <row r="100" spans="1:18">
      <c r="A100" s="75"/>
      <c r="B100" s="8" t="s">
        <v>15</v>
      </c>
      <c r="C100" s="9" t="s">
        <v>13</v>
      </c>
      <c r="D100" s="10">
        <v>39677</v>
      </c>
      <c r="E100" s="9">
        <v>3</v>
      </c>
      <c r="F100" s="11">
        <v>6.68</v>
      </c>
      <c r="G100" s="11">
        <v>0.08</v>
      </c>
      <c r="H100" s="11">
        <f t="shared" si="31"/>
        <v>1.1976047904191618</v>
      </c>
      <c r="I100" s="11">
        <v>6.6</v>
      </c>
      <c r="J100" s="11">
        <v>0.30499999999999999</v>
      </c>
      <c r="K100" s="11">
        <f t="shared" si="34"/>
        <v>4.5658682634730541</v>
      </c>
      <c r="L100" s="34">
        <f t="shared" si="32"/>
        <v>94.236526946107787</v>
      </c>
      <c r="M100" s="28">
        <f t="shared" si="33"/>
        <v>4.6212121212121211</v>
      </c>
    </row>
    <row r="101" spans="1:18" ht="15" customHeight="1">
      <c r="A101" s="75"/>
      <c r="B101" s="8" t="s">
        <v>15</v>
      </c>
      <c r="C101" s="9" t="s">
        <v>12</v>
      </c>
      <c r="D101" s="16">
        <v>39681</v>
      </c>
      <c r="E101" s="9">
        <v>2</v>
      </c>
      <c r="F101" s="11">
        <v>5.52</v>
      </c>
      <c r="G101" s="11">
        <v>0.4</v>
      </c>
      <c r="H101" s="11">
        <f t="shared" si="31"/>
        <v>7.2463768115942031</v>
      </c>
      <c r="I101" s="11">
        <v>5.1100000000000003</v>
      </c>
      <c r="J101" s="4">
        <v>3.14</v>
      </c>
      <c r="K101" s="11">
        <f t="shared" si="34"/>
        <v>56.884057971014499</v>
      </c>
      <c r="L101" s="34">
        <f t="shared" si="32"/>
        <v>35.86956521739129</v>
      </c>
      <c r="M101" s="28">
        <f t="shared" si="33"/>
        <v>61.448140900195689</v>
      </c>
      <c r="P101" s="2"/>
      <c r="Q101" s="2"/>
      <c r="R101" s="2"/>
    </row>
    <row r="102" spans="1:18">
      <c r="A102" s="75"/>
      <c r="B102" s="8" t="s">
        <v>28</v>
      </c>
      <c r="C102" s="9" t="s">
        <v>12</v>
      </c>
      <c r="D102" s="10">
        <v>39596</v>
      </c>
      <c r="E102" s="9">
        <v>3</v>
      </c>
      <c r="F102" s="11">
        <v>10.28</v>
      </c>
      <c r="G102" s="11">
        <v>0.17</v>
      </c>
      <c r="H102" s="11">
        <f t="shared" si="31"/>
        <v>1.6536964980544748</v>
      </c>
      <c r="I102" s="11">
        <v>10.11</v>
      </c>
      <c r="J102" s="11">
        <v>6.8450000000000006</v>
      </c>
      <c r="K102" s="11">
        <f t="shared" si="34"/>
        <v>66.585603112840488</v>
      </c>
      <c r="L102" s="34">
        <f t="shared" si="32"/>
        <v>31.76070038910505</v>
      </c>
      <c r="M102" s="28">
        <f t="shared" si="33"/>
        <v>67.705242334322463</v>
      </c>
      <c r="P102" s="2"/>
      <c r="Q102" s="2"/>
      <c r="R102" s="2"/>
    </row>
    <row r="103" spans="1:18">
      <c r="A103" s="75"/>
      <c r="B103" s="8" t="s">
        <v>28</v>
      </c>
      <c r="C103" s="9" t="s">
        <v>13</v>
      </c>
      <c r="D103" s="10">
        <v>39602</v>
      </c>
      <c r="E103" s="9">
        <v>3</v>
      </c>
      <c r="F103" s="11">
        <v>11.58</v>
      </c>
      <c r="G103" s="11">
        <v>0.09</v>
      </c>
      <c r="H103" s="11">
        <f t="shared" si="31"/>
        <v>0.77720207253886009</v>
      </c>
      <c r="I103" s="11">
        <v>11.49</v>
      </c>
      <c r="J103" s="11">
        <v>7.72</v>
      </c>
      <c r="K103" s="11">
        <f t="shared" si="34"/>
        <v>66.666666666666671</v>
      </c>
      <c r="L103" s="34">
        <f t="shared" si="32"/>
        <v>32.55613126079448</v>
      </c>
      <c r="M103" s="28">
        <f t="shared" si="33"/>
        <v>67.188859878154915</v>
      </c>
      <c r="P103" s="2"/>
      <c r="Q103" s="2"/>
      <c r="R103" s="2"/>
    </row>
    <row r="104" spans="1:18">
      <c r="A104" s="75"/>
      <c r="B104" s="8" t="s">
        <v>28</v>
      </c>
      <c r="C104" s="9" t="s">
        <v>29</v>
      </c>
      <c r="D104" s="10">
        <v>39608</v>
      </c>
      <c r="E104" s="9">
        <v>3</v>
      </c>
      <c r="F104" s="11">
        <v>10.84</v>
      </c>
      <c r="G104" s="11">
        <v>2.93</v>
      </c>
      <c r="H104" s="11">
        <f t="shared" si="31"/>
        <v>27.029520295202953</v>
      </c>
      <c r="I104" s="11">
        <v>7.89</v>
      </c>
      <c r="J104" s="11">
        <v>3.1</v>
      </c>
      <c r="K104" s="11">
        <f t="shared" si="34"/>
        <v>28.597785977859779</v>
      </c>
      <c r="L104" s="34">
        <f t="shared" si="32"/>
        <v>44.372693726937278</v>
      </c>
      <c r="M104" s="28">
        <f t="shared" si="33"/>
        <v>39.29024081115336</v>
      </c>
      <c r="P104" s="2"/>
      <c r="Q104" s="2"/>
      <c r="R104" s="2"/>
    </row>
    <row r="105" spans="1:18">
      <c r="A105" s="75"/>
      <c r="B105" s="8" t="s">
        <v>28</v>
      </c>
      <c r="C105" s="9" t="s">
        <v>12</v>
      </c>
      <c r="D105" s="10">
        <v>39677</v>
      </c>
      <c r="E105" s="9">
        <v>3</v>
      </c>
      <c r="F105" s="11">
        <v>10.65</v>
      </c>
      <c r="G105" s="11">
        <v>0.32</v>
      </c>
      <c r="H105" s="11">
        <f t="shared" si="31"/>
        <v>3.004694835680751</v>
      </c>
      <c r="I105" s="11">
        <v>10.32</v>
      </c>
      <c r="J105" s="11">
        <v>1.01</v>
      </c>
      <c r="K105" s="11">
        <f t="shared" si="34"/>
        <v>9.4835680751173701</v>
      </c>
      <c r="L105" s="34">
        <f t="shared" si="32"/>
        <v>87.511737089201873</v>
      </c>
      <c r="M105" s="28">
        <f t="shared" si="33"/>
        <v>9.7868217054263553</v>
      </c>
      <c r="P105" s="2"/>
      <c r="Q105" s="2"/>
      <c r="R105" s="2"/>
    </row>
    <row r="106" spans="1:18">
      <c r="A106" s="75"/>
      <c r="B106" s="8" t="s">
        <v>28</v>
      </c>
      <c r="C106" s="9" t="s">
        <v>13</v>
      </c>
      <c r="D106" s="10">
        <v>39682</v>
      </c>
      <c r="E106" s="9">
        <v>3</v>
      </c>
      <c r="F106" s="11">
        <v>12.67</v>
      </c>
      <c r="G106" s="11">
        <v>0.4</v>
      </c>
      <c r="H106" s="11">
        <f t="shared" si="31"/>
        <v>3.1570639305445933</v>
      </c>
      <c r="I106" s="11">
        <v>12.27</v>
      </c>
      <c r="J106" s="11">
        <v>1.9949999999999999</v>
      </c>
      <c r="K106" s="11">
        <f t="shared" si="34"/>
        <v>15.74585635359116</v>
      </c>
      <c r="L106" s="34">
        <f t="shared" si="32"/>
        <v>81.09707971586424</v>
      </c>
      <c r="M106" s="28">
        <f t="shared" si="33"/>
        <v>16.25916870415648</v>
      </c>
    </row>
    <row r="107" spans="1:18">
      <c r="A107" s="75"/>
      <c r="B107" s="8" t="s">
        <v>28</v>
      </c>
      <c r="C107" s="9" t="s">
        <v>29</v>
      </c>
      <c r="D107" s="10">
        <v>39687</v>
      </c>
      <c r="E107" s="9">
        <v>3</v>
      </c>
      <c r="F107" s="11">
        <v>12.76</v>
      </c>
      <c r="G107" s="11">
        <v>0.53</v>
      </c>
      <c r="H107" s="11">
        <f t="shared" si="31"/>
        <v>4.153605015673981</v>
      </c>
      <c r="I107" s="11">
        <v>12.24</v>
      </c>
      <c r="J107" s="11">
        <v>2.27</v>
      </c>
      <c r="K107" s="11">
        <f t="shared" si="34"/>
        <v>17.789968652037619</v>
      </c>
      <c r="L107" s="34">
        <f t="shared" si="32"/>
        <v>78.05642633228841</v>
      </c>
      <c r="M107" s="28">
        <f t="shared" si="33"/>
        <v>18.545751633986928</v>
      </c>
    </row>
    <row r="108" spans="1:18">
      <c r="A108" s="75"/>
      <c r="B108" s="8" t="s">
        <v>16</v>
      </c>
      <c r="C108" s="9">
        <v>2</v>
      </c>
      <c r="D108" s="10">
        <v>39606</v>
      </c>
      <c r="E108" s="9">
        <v>3</v>
      </c>
      <c r="F108" s="11">
        <v>11.03</v>
      </c>
      <c r="G108" s="11">
        <v>0</v>
      </c>
      <c r="H108" s="11">
        <f t="shared" si="31"/>
        <v>0</v>
      </c>
      <c r="I108" s="11">
        <v>11.0412</v>
      </c>
      <c r="J108" s="11">
        <v>8.2200000000000006</v>
      </c>
      <c r="K108" s="11">
        <f t="shared" si="34"/>
        <v>74.524025385312797</v>
      </c>
      <c r="L108" s="34">
        <f t="shared" si="32"/>
        <v>25.475974614687207</v>
      </c>
      <c r="M108" s="28">
        <f t="shared" si="33"/>
        <v>74.448429518530602</v>
      </c>
    </row>
    <row r="109" spans="1:18">
      <c r="A109" s="75"/>
      <c r="B109" s="8" t="s">
        <v>16</v>
      </c>
      <c r="C109" s="9">
        <v>3</v>
      </c>
      <c r="D109" s="10">
        <v>39611</v>
      </c>
      <c r="E109" s="9">
        <v>3</v>
      </c>
      <c r="F109" s="11">
        <v>16.16</v>
      </c>
      <c r="G109" s="11">
        <v>0</v>
      </c>
      <c r="H109" s="11">
        <f t="shared" si="31"/>
        <v>0</v>
      </c>
      <c r="I109" s="11">
        <v>16.171199999999999</v>
      </c>
      <c r="J109" s="11">
        <v>13.29</v>
      </c>
      <c r="K109" s="11">
        <f t="shared" si="34"/>
        <v>82.240099009900987</v>
      </c>
      <c r="L109" s="34">
        <f t="shared" si="32"/>
        <v>17.759900990099016</v>
      </c>
      <c r="M109" s="28">
        <f t="shared" si="33"/>
        <v>82.18314039774414</v>
      </c>
    </row>
    <row r="110" spans="1:18">
      <c r="A110" s="75"/>
      <c r="B110" s="8" t="s">
        <v>16</v>
      </c>
      <c r="C110" s="9">
        <v>1</v>
      </c>
      <c r="D110" s="10">
        <v>39304</v>
      </c>
      <c r="E110" s="9">
        <v>3</v>
      </c>
      <c r="F110" s="11">
        <v>9.1649999999999991</v>
      </c>
      <c r="G110" s="11">
        <v>0</v>
      </c>
      <c r="H110" s="11">
        <f t="shared" si="31"/>
        <v>0</v>
      </c>
      <c r="I110" s="11">
        <v>1.4</v>
      </c>
      <c r="J110" s="11">
        <v>0</v>
      </c>
      <c r="K110" s="11">
        <f t="shared" si="34"/>
        <v>0</v>
      </c>
      <c r="L110" s="34">
        <f t="shared" si="32"/>
        <v>100</v>
      </c>
      <c r="M110" s="28">
        <f t="shared" si="33"/>
        <v>0</v>
      </c>
      <c r="N110" s="1"/>
    </row>
    <row r="111" spans="1:18">
      <c r="A111" s="75"/>
      <c r="B111" s="8" t="s">
        <v>16</v>
      </c>
      <c r="C111" s="9">
        <v>2</v>
      </c>
      <c r="D111" s="10">
        <v>39677</v>
      </c>
      <c r="E111" s="9">
        <v>3</v>
      </c>
      <c r="F111" s="11">
        <v>11.83</v>
      </c>
      <c r="G111" s="11">
        <v>0</v>
      </c>
      <c r="H111" s="11">
        <f t="shared" si="31"/>
        <v>0</v>
      </c>
      <c r="I111" s="11">
        <v>11.8188</v>
      </c>
      <c r="J111" s="11">
        <v>4.49</v>
      </c>
      <c r="K111" s="11">
        <f t="shared" si="34"/>
        <v>37.954353338968723</v>
      </c>
      <c r="L111" s="34">
        <f t="shared" si="32"/>
        <v>62.045646661031277</v>
      </c>
      <c r="M111" s="28">
        <f t="shared" si="33"/>
        <v>37.990320506311981</v>
      </c>
      <c r="N111" s="1"/>
    </row>
    <row r="112" spans="1:18">
      <c r="A112" s="75"/>
      <c r="B112" s="8" t="s">
        <v>16</v>
      </c>
      <c r="C112" s="9">
        <v>3</v>
      </c>
      <c r="D112" s="10">
        <v>39681</v>
      </c>
      <c r="E112" s="9">
        <v>3</v>
      </c>
      <c r="F112" s="11">
        <v>15.72</v>
      </c>
      <c r="G112" s="11">
        <v>0</v>
      </c>
      <c r="H112" s="11">
        <f t="shared" si="31"/>
        <v>0</v>
      </c>
      <c r="I112" s="11">
        <v>15.7212</v>
      </c>
      <c r="J112" s="11">
        <v>9.48</v>
      </c>
      <c r="K112" s="11">
        <f t="shared" si="34"/>
        <v>60.305343511450381</v>
      </c>
      <c r="L112" s="34">
        <f t="shared" si="32"/>
        <v>39.694656488549619</v>
      </c>
      <c r="M112" s="28">
        <f t="shared" si="33"/>
        <v>60.300740401496078</v>
      </c>
      <c r="N112" s="1"/>
    </row>
    <row r="113" spans="1:14">
      <c r="A113" s="75"/>
      <c r="B113" s="8" t="s">
        <v>16</v>
      </c>
      <c r="C113" s="9">
        <v>1</v>
      </c>
      <c r="D113" s="10">
        <v>39742</v>
      </c>
      <c r="E113" s="9">
        <v>3</v>
      </c>
      <c r="F113" s="11">
        <v>12.34</v>
      </c>
      <c r="G113" s="11">
        <v>0</v>
      </c>
      <c r="H113" s="11">
        <f t="shared" si="31"/>
        <v>0</v>
      </c>
      <c r="I113" s="11">
        <v>12.33</v>
      </c>
      <c r="J113" s="11">
        <v>6.04</v>
      </c>
      <c r="K113" s="11">
        <f t="shared" si="34"/>
        <v>48.946515397082656</v>
      </c>
      <c r="L113" s="34">
        <f t="shared" si="32"/>
        <v>51.053484602917344</v>
      </c>
      <c r="M113" s="28">
        <f t="shared" si="33"/>
        <v>48.986212489862126</v>
      </c>
      <c r="N113" s="1"/>
    </row>
    <row r="114" spans="1:14">
      <c r="A114" s="75"/>
      <c r="B114" s="8" t="s">
        <v>45</v>
      </c>
      <c r="C114" s="9" t="s">
        <v>25</v>
      </c>
      <c r="D114" s="10">
        <v>39650</v>
      </c>
      <c r="E114" s="9">
        <v>2</v>
      </c>
      <c r="F114" s="11">
        <v>2.72</v>
      </c>
      <c r="G114" s="11">
        <v>0</v>
      </c>
      <c r="H114" s="11">
        <f t="shared" si="31"/>
        <v>0</v>
      </c>
      <c r="I114" s="48">
        <v>2.7189999999999999</v>
      </c>
      <c r="J114" s="11">
        <v>0</v>
      </c>
      <c r="K114" s="11">
        <f t="shared" si="34"/>
        <v>0</v>
      </c>
      <c r="L114" s="34">
        <f t="shared" si="32"/>
        <v>99.999999999999986</v>
      </c>
      <c r="M114" s="28">
        <f t="shared" si="33"/>
        <v>0</v>
      </c>
      <c r="N114" s="1"/>
    </row>
    <row r="115" spans="1:14">
      <c r="A115" s="75"/>
      <c r="B115" s="8" t="s">
        <v>46</v>
      </c>
      <c r="C115" s="9" t="s">
        <v>25</v>
      </c>
      <c r="D115" s="10">
        <v>39601</v>
      </c>
      <c r="E115" s="9">
        <v>3</v>
      </c>
      <c r="F115" s="11">
        <v>3.56</v>
      </c>
      <c r="G115" s="11">
        <v>0</v>
      </c>
      <c r="H115" s="11">
        <f t="shared" si="31"/>
        <v>0</v>
      </c>
      <c r="I115" s="11">
        <v>3.5568</v>
      </c>
      <c r="J115" s="11">
        <f>AVERAGE(0.69,0.44,0.34)</f>
        <v>0.49</v>
      </c>
      <c r="K115" s="11">
        <f t="shared" si="34"/>
        <v>13.764044943820224</v>
      </c>
      <c r="L115" s="34">
        <f t="shared" si="32"/>
        <v>86.235955056179776</v>
      </c>
      <c r="M115" s="28">
        <f t="shared" si="33"/>
        <v>13.77642825011246</v>
      </c>
      <c r="N115" s="1"/>
    </row>
    <row r="116" spans="1:14">
      <c r="A116" s="75"/>
      <c r="B116" s="8" t="s">
        <v>46</v>
      </c>
      <c r="C116" s="9">
        <v>1</v>
      </c>
      <c r="D116" s="10">
        <v>39643</v>
      </c>
      <c r="E116" s="9">
        <v>3</v>
      </c>
      <c r="F116" s="11">
        <v>4.57</v>
      </c>
      <c r="G116" s="11">
        <v>0</v>
      </c>
      <c r="H116" s="11">
        <f t="shared" si="31"/>
        <v>0</v>
      </c>
      <c r="I116" s="11">
        <v>4.5755999999999997</v>
      </c>
      <c r="J116" s="11">
        <v>0</v>
      </c>
      <c r="K116" s="11">
        <f t="shared" si="34"/>
        <v>0</v>
      </c>
      <c r="L116" s="34">
        <f t="shared" si="32"/>
        <v>100</v>
      </c>
      <c r="M116" s="28">
        <f t="shared" si="33"/>
        <v>0</v>
      </c>
      <c r="N116" s="1"/>
    </row>
    <row r="117" spans="1:14">
      <c r="A117" s="75"/>
      <c r="B117" s="8" t="s">
        <v>46</v>
      </c>
      <c r="C117" s="9" t="s">
        <v>27</v>
      </c>
      <c r="D117" s="10">
        <v>39670</v>
      </c>
      <c r="E117" s="9">
        <v>2</v>
      </c>
      <c r="F117" s="11">
        <v>3.89</v>
      </c>
      <c r="G117" s="11">
        <v>0</v>
      </c>
      <c r="H117" s="11">
        <f t="shared" si="31"/>
        <v>0</v>
      </c>
      <c r="I117" s="11">
        <v>3.89</v>
      </c>
      <c r="J117" s="11">
        <v>0</v>
      </c>
      <c r="K117" s="11">
        <f t="shared" si="34"/>
        <v>0</v>
      </c>
      <c r="L117" s="34">
        <f t="shared" si="32"/>
        <v>100</v>
      </c>
      <c r="M117" s="28">
        <f t="shared" si="33"/>
        <v>0</v>
      </c>
      <c r="N117" s="1"/>
    </row>
    <row r="118" spans="1:14">
      <c r="A118" s="75"/>
      <c r="B118" s="8" t="s">
        <v>47</v>
      </c>
      <c r="C118" s="9">
        <v>1</v>
      </c>
      <c r="D118" s="10">
        <v>39617</v>
      </c>
      <c r="E118" s="9">
        <v>2</v>
      </c>
      <c r="F118" s="11">
        <v>10.82</v>
      </c>
      <c r="G118" s="11">
        <v>0</v>
      </c>
      <c r="H118" s="11">
        <f t="shared" si="31"/>
        <v>0</v>
      </c>
      <c r="I118" s="11">
        <v>10.82</v>
      </c>
      <c r="J118" s="11">
        <v>7.67</v>
      </c>
      <c r="K118" s="11">
        <f t="shared" si="34"/>
        <v>70.887245841035124</v>
      </c>
      <c r="L118" s="34">
        <f t="shared" si="32"/>
        <v>29.112754158964883</v>
      </c>
      <c r="M118" s="28">
        <f t="shared" si="33"/>
        <v>70.887245841035124</v>
      </c>
      <c r="N118" s="1"/>
    </row>
    <row r="119" spans="1:14">
      <c r="A119" s="75"/>
      <c r="B119" s="8" t="s">
        <v>47</v>
      </c>
      <c r="C119" s="22" t="s">
        <v>25</v>
      </c>
      <c r="D119" s="20">
        <v>39622</v>
      </c>
      <c r="E119" s="22">
        <v>3</v>
      </c>
      <c r="F119" s="21">
        <v>13.2</v>
      </c>
      <c r="G119" s="21">
        <v>0</v>
      </c>
      <c r="H119" s="21">
        <f t="shared" si="31"/>
        <v>0</v>
      </c>
      <c r="I119" s="21">
        <v>13.2</v>
      </c>
      <c r="J119" s="21">
        <f>(10.13+9.93+12.47)/3</f>
        <v>10.843333333333334</v>
      </c>
      <c r="K119" s="11">
        <f t="shared" si="34"/>
        <v>82.146464646464665</v>
      </c>
      <c r="L119" s="34">
        <f t="shared" si="32"/>
        <v>17.853535353535346</v>
      </c>
      <c r="M119" s="28">
        <f t="shared" si="33"/>
        <v>82.146464646464651</v>
      </c>
      <c r="N119" s="1"/>
    </row>
    <row r="120" spans="1:14">
      <c r="A120" s="75"/>
      <c r="B120" s="8" t="s">
        <v>47</v>
      </c>
      <c r="C120" s="22" t="s">
        <v>12</v>
      </c>
      <c r="D120" s="20">
        <v>39648</v>
      </c>
      <c r="E120" s="22">
        <v>2</v>
      </c>
      <c r="F120" s="21">
        <v>7.42</v>
      </c>
      <c r="G120" s="21">
        <v>0</v>
      </c>
      <c r="H120" s="21">
        <f t="shared" si="31"/>
        <v>0</v>
      </c>
      <c r="I120" s="21">
        <v>7.42</v>
      </c>
      <c r="J120" s="21">
        <f>(3.98+4.13)/2</f>
        <v>4.0549999999999997</v>
      </c>
      <c r="K120" s="21">
        <f t="shared" si="34"/>
        <v>54.649595687331534</v>
      </c>
      <c r="L120" s="34">
        <f t="shared" si="32"/>
        <v>45.350404312668466</v>
      </c>
      <c r="M120" s="28">
        <f t="shared" si="33"/>
        <v>54.649595687331534</v>
      </c>
      <c r="N120" s="1"/>
    </row>
    <row r="121" spans="1:14">
      <c r="A121" s="75"/>
      <c r="B121" s="8" t="s">
        <v>47</v>
      </c>
      <c r="C121" s="22" t="s">
        <v>25</v>
      </c>
      <c r="D121" s="20">
        <v>39663</v>
      </c>
      <c r="E121" s="22">
        <v>2</v>
      </c>
      <c r="F121" s="21">
        <v>5.89</v>
      </c>
      <c r="G121" s="21">
        <v>0</v>
      </c>
      <c r="H121" s="21">
        <f t="shared" si="31"/>
        <v>0</v>
      </c>
      <c r="I121" s="21">
        <v>5.88</v>
      </c>
      <c r="J121" s="21">
        <f>(2.55+2.77+0.98)/3</f>
        <v>2.1</v>
      </c>
      <c r="K121" s="21">
        <f t="shared" si="34"/>
        <v>35.653650254668932</v>
      </c>
      <c r="L121" s="34">
        <f t="shared" si="32"/>
        <v>64.346349745331068</v>
      </c>
      <c r="M121" s="28">
        <f t="shared" si="33"/>
        <v>35.714285714285715</v>
      </c>
      <c r="N121" s="1"/>
    </row>
    <row r="122" spans="1:14">
      <c r="A122" s="75"/>
      <c r="B122" s="8" t="s">
        <v>51</v>
      </c>
      <c r="C122" s="22">
        <v>1</v>
      </c>
      <c r="D122" s="20">
        <v>39650</v>
      </c>
      <c r="E122" s="22">
        <v>2</v>
      </c>
      <c r="F122" s="21">
        <v>7.48</v>
      </c>
      <c r="G122" s="21">
        <v>0</v>
      </c>
      <c r="H122" s="21">
        <f t="shared" si="31"/>
        <v>0</v>
      </c>
      <c r="I122" s="21">
        <v>7.84</v>
      </c>
      <c r="J122" s="21">
        <v>0.2</v>
      </c>
      <c r="K122" s="21">
        <f t="shared" si="34"/>
        <v>2.6737967914438503</v>
      </c>
      <c r="L122" s="34">
        <f t="shared" si="32"/>
        <v>97.326203208556137</v>
      </c>
      <c r="M122" s="28">
        <f t="shared" si="33"/>
        <v>2.5510204081632653</v>
      </c>
      <c r="N122" s="1"/>
    </row>
    <row r="123" spans="1:14">
      <c r="A123" s="75"/>
      <c r="B123" s="8" t="s">
        <v>51</v>
      </c>
      <c r="C123" s="22">
        <v>2</v>
      </c>
      <c r="D123" s="20">
        <v>39657</v>
      </c>
      <c r="E123" s="22">
        <v>3</v>
      </c>
      <c r="F123" s="21">
        <v>10.57</v>
      </c>
      <c r="G123" s="21">
        <v>0.01</v>
      </c>
      <c r="H123" s="21">
        <f t="shared" si="31"/>
        <v>9.46073793755913E-2</v>
      </c>
      <c r="I123" s="21">
        <v>10.56</v>
      </c>
      <c r="J123" s="21">
        <v>1.32</v>
      </c>
      <c r="K123" s="21">
        <f t="shared" si="34"/>
        <v>12.488174077578051</v>
      </c>
      <c r="L123" s="34">
        <f t="shared" si="32"/>
        <v>87.41721854304636</v>
      </c>
      <c r="M123" s="28">
        <f t="shared" si="33"/>
        <v>12.5</v>
      </c>
      <c r="N123" s="1"/>
    </row>
    <row r="124" spans="1:14">
      <c r="A124" s="75"/>
      <c r="B124" s="8" t="s">
        <v>51</v>
      </c>
      <c r="C124" s="22" t="s">
        <v>12</v>
      </c>
      <c r="D124" s="20">
        <v>39686</v>
      </c>
      <c r="E124" s="22">
        <v>3</v>
      </c>
      <c r="F124" s="21">
        <v>11.33</v>
      </c>
      <c r="G124" s="21">
        <v>0</v>
      </c>
      <c r="H124" s="21">
        <f t="shared" si="31"/>
        <v>0</v>
      </c>
      <c r="I124" s="21">
        <v>11.34</v>
      </c>
      <c r="J124" s="21">
        <f>AVERAGE(7.06,5.15)</f>
        <v>6.1050000000000004</v>
      </c>
      <c r="K124" s="21">
        <f t="shared" si="34"/>
        <v>53.883495145631066</v>
      </c>
      <c r="L124" s="34">
        <f t="shared" si="32"/>
        <v>46.116504854368934</v>
      </c>
      <c r="M124" s="28">
        <f t="shared" si="33"/>
        <v>53.835978835978835</v>
      </c>
      <c r="N124" s="1"/>
    </row>
    <row r="125" spans="1:14">
      <c r="A125" s="75"/>
      <c r="B125" s="8" t="s">
        <v>35</v>
      </c>
      <c r="C125" s="22">
        <v>1</v>
      </c>
      <c r="D125" s="20">
        <v>39626</v>
      </c>
      <c r="E125" s="22">
        <v>4</v>
      </c>
      <c r="F125" s="21">
        <v>11.15</v>
      </c>
      <c r="G125" s="21">
        <v>1.56</v>
      </c>
      <c r="H125" s="21">
        <f t="shared" si="31"/>
        <v>13.991031390134529</v>
      </c>
      <c r="I125" s="21">
        <v>9.6</v>
      </c>
      <c r="J125" s="21">
        <v>0</v>
      </c>
      <c r="K125" s="21">
        <f t="shared" si="34"/>
        <v>0</v>
      </c>
      <c r="L125" s="34">
        <f t="shared" si="32"/>
        <v>86.008968609865462</v>
      </c>
      <c r="M125" s="28">
        <f t="shared" si="33"/>
        <v>0</v>
      </c>
      <c r="N125" s="1"/>
    </row>
    <row r="126" spans="1:14">
      <c r="A126" s="75"/>
      <c r="B126" s="8" t="s">
        <v>35</v>
      </c>
      <c r="C126" s="22">
        <v>1</v>
      </c>
      <c r="D126" s="20">
        <v>39676</v>
      </c>
      <c r="E126" s="22">
        <v>5</v>
      </c>
      <c r="F126" s="21">
        <v>12.32</v>
      </c>
      <c r="G126" s="21">
        <v>2.21</v>
      </c>
      <c r="H126" s="21">
        <f t="shared" si="31"/>
        <v>17.938311688311689</v>
      </c>
      <c r="I126" s="21">
        <v>10.1</v>
      </c>
      <c r="J126" s="21">
        <v>1.94</v>
      </c>
      <c r="K126" s="21">
        <f t="shared" si="34"/>
        <v>15.746753246753247</v>
      </c>
      <c r="L126" s="34">
        <f t="shared" si="32"/>
        <v>66.314935064935057</v>
      </c>
      <c r="M126" s="28">
        <f t="shared" si="33"/>
        <v>19.207920792079207</v>
      </c>
      <c r="N126" s="1"/>
    </row>
    <row r="127" spans="1:14">
      <c r="A127" s="75"/>
      <c r="B127" s="8" t="s">
        <v>41</v>
      </c>
      <c r="C127" s="22">
        <v>1</v>
      </c>
      <c r="D127" s="20">
        <v>39612</v>
      </c>
      <c r="E127" s="22">
        <v>11</v>
      </c>
      <c r="F127" s="21">
        <v>5.71</v>
      </c>
      <c r="G127" s="21">
        <v>0.56999999999999995</v>
      </c>
      <c r="H127" s="21">
        <f t="shared" si="31"/>
        <v>9.9824868651488607</v>
      </c>
      <c r="I127" s="21">
        <v>5.15</v>
      </c>
      <c r="J127" s="21">
        <v>1.2876000000000001</v>
      </c>
      <c r="K127" s="21">
        <f t="shared" si="34"/>
        <v>22.549912434325748</v>
      </c>
      <c r="L127" s="34">
        <f t="shared" si="32"/>
        <v>67.467600700525381</v>
      </c>
      <c r="M127" s="28">
        <f t="shared" si="33"/>
        <v>25.001941747572815</v>
      </c>
      <c r="N127" s="1"/>
    </row>
    <row r="128" spans="1:14">
      <c r="A128" s="75"/>
      <c r="B128" s="8" t="s">
        <v>41</v>
      </c>
      <c r="C128" s="22">
        <v>1</v>
      </c>
      <c r="D128" s="20">
        <v>39633</v>
      </c>
      <c r="E128" s="22">
        <v>13</v>
      </c>
      <c r="F128" s="21">
        <v>6.94</v>
      </c>
      <c r="G128" s="21">
        <v>0.3</v>
      </c>
      <c r="H128" s="21">
        <f t="shared" si="31"/>
        <v>4.3227665706051868</v>
      </c>
      <c r="I128" s="21">
        <v>6.65</v>
      </c>
      <c r="J128" s="21">
        <v>2.4392</v>
      </c>
      <c r="K128" s="21">
        <f t="shared" si="34"/>
        <v>35.146974063400577</v>
      </c>
      <c r="L128" s="34">
        <f t="shared" si="32"/>
        <v>60.530259365994247</v>
      </c>
      <c r="M128" s="28">
        <f t="shared" si="33"/>
        <v>36.679699248120301</v>
      </c>
      <c r="N128" s="1"/>
    </row>
    <row r="129" spans="1:14">
      <c r="A129" s="75"/>
      <c r="B129" s="8" t="s">
        <v>41</v>
      </c>
      <c r="C129" s="22">
        <v>1</v>
      </c>
      <c r="D129" s="20">
        <v>39663</v>
      </c>
      <c r="E129" s="22">
        <v>11</v>
      </c>
      <c r="F129" s="21">
        <v>9.2200000000000006</v>
      </c>
      <c r="G129" s="21">
        <v>0.85</v>
      </c>
      <c r="H129" s="21">
        <f t="shared" si="31"/>
        <v>9.2190889370932751</v>
      </c>
      <c r="I129" s="21">
        <v>8.36</v>
      </c>
      <c r="J129" s="21">
        <v>2.7435999999999998</v>
      </c>
      <c r="K129" s="21">
        <f t="shared" si="34"/>
        <v>29.757049891540124</v>
      </c>
      <c r="L129" s="34">
        <f t="shared" si="32"/>
        <v>61.023861171366597</v>
      </c>
      <c r="M129" s="28">
        <f t="shared" si="33"/>
        <v>32.81818181818182</v>
      </c>
      <c r="N129" s="1"/>
    </row>
    <row r="130" spans="1:14" ht="15.75" thickBot="1">
      <c r="A130" s="76"/>
      <c r="B130" s="12" t="s">
        <v>48</v>
      </c>
      <c r="C130" s="13">
        <v>1</v>
      </c>
      <c r="D130" s="49">
        <v>39646</v>
      </c>
      <c r="E130" s="13">
        <v>2</v>
      </c>
      <c r="F130" s="14">
        <v>6.57</v>
      </c>
      <c r="G130" s="14">
        <v>0</v>
      </c>
      <c r="H130" s="19">
        <f t="shared" si="31"/>
        <v>0</v>
      </c>
      <c r="I130" s="14">
        <v>6.5709999999999997</v>
      </c>
      <c r="J130" s="14">
        <v>0.45</v>
      </c>
      <c r="K130" s="19">
        <f t="shared" si="34"/>
        <v>6.8493150684931505</v>
      </c>
      <c r="L130" s="58">
        <f t="shared" si="32"/>
        <v>93.150684931506845</v>
      </c>
      <c r="M130" s="30">
        <f t="shared" si="33"/>
        <v>6.8482727134378338</v>
      </c>
      <c r="N130" s="1"/>
    </row>
    <row r="131" spans="1:14" ht="18.75" thickBot="1">
      <c r="B131" s="59"/>
      <c r="C131" s="59"/>
      <c r="D131" s="59"/>
      <c r="E131" s="63" t="s">
        <v>74</v>
      </c>
      <c r="F131" s="63" t="s">
        <v>75</v>
      </c>
      <c r="G131" s="63" t="s">
        <v>76</v>
      </c>
      <c r="H131" s="63" t="s">
        <v>77</v>
      </c>
      <c r="I131" s="63" t="s">
        <v>78</v>
      </c>
      <c r="J131" s="63" t="s">
        <v>79</v>
      </c>
      <c r="K131" s="63" t="s">
        <v>80</v>
      </c>
      <c r="L131" s="63" t="s">
        <v>81</v>
      </c>
      <c r="M131" s="64" t="s">
        <v>82</v>
      </c>
      <c r="N131" s="1"/>
    </row>
    <row r="132" spans="1:14">
      <c r="A132" s="60" t="s">
        <v>52</v>
      </c>
      <c r="B132" s="61"/>
      <c r="C132" s="61"/>
      <c r="D132" s="61"/>
      <c r="E132" s="62">
        <f t="shared" ref="E132:M132" si="35">AVERAGE(E3:E7,E21:E35,E37:E61,E63:E94,E96:E130)</f>
        <v>3.9375</v>
      </c>
      <c r="F132" s="62">
        <f t="shared" si="35"/>
        <v>9.0853917424049353</v>
      </c>
      <c r="G132" s="62">
        <f t="shared" si="35"/>
        <v>0.70026785714285733</v>
      </c>
      <c r="H132" s="62">
        <f t="shared" si="35"/>
        <v>7.4244978267052186</v>
      </c>
      <c r="I132" s="62">
        <f t="shared" si="35"/>
        <v>8.3219267857142878</v>
      </c>
      <c r="J132" s="62">
        <f t="shared" si="35"/>
        <v>3.0880538690476205</v>
      </c>
      <c r="K132" s="62">
        <f t="shared" si="35"/>
        <v>27.554854472488451</v>
      </c>
      <c r="L132" s="62">
        <f t="shared" si="35"/>
        <v>65.020647700806336</v>
      </c>
      <c r="M132" s="62">
        <f t="shared" si="35"/>
        <v>29.526708798694557</v>
      </c>
      <c r="N132" s="1"/>
    </row>
    <row r="133" spans="1:14">
      <c r="A133" s="33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6"/>
      <c r="N133" s="1"/>
    </row>
    <row r="134" spans="1:14">
      <c r="A134" s="33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6"/>
      <c r="N134" s="1"/>
    </row>
    <row r="135" spans="1:14">
      <c r="A135" s="33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6"/>
      <c r="N135" s="1"/>
    </row>
    <row r="136" spans="1:14">
      <c r="A136" s="33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6"/>
      <c r="N136" s="1"/>
    </row>
    <row r="137" spans="1:14">
      <c r="A137" s="33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6"/>
      <c r="N137" s="1"/>
    </row>
    <row r="138" spans="1:14">
      <c r="A138" s="33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6"/>
      <c r="N138" s="1"/>
    </row>
    <row r="139" spans="1:14">
      <c r="A139" s="33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6"/>
      <c r="N139" s="1"/>
    </row>
    <row r="140" spans="1:14">
      <c r="A140" s="33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6"/>
      <c r="N140" s="1"/>
    </row>
    <row r="141" spans="1:14">
      <c r="A141" s="33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6"/>
      <c r="N141" s="1"/>
    </row>
    <row r="142" spans="1:14" ht="1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6"/>
      <c r="N142" s="1"/>
    </row>
    <row r="143" spans="1:14" ht="1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6"/>
      <c r="N143" s="1"/>
    </row>
    <row r="144" spans="1:14">
      <c r="A144" s="33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6"/>
      <c r="N144" s="1"/>
    </row>
    <row r="145" spans="1:14">
      <c r="A145" s="33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6"/>
      <c r="N145" s="1"/>
    </row>
    <row r="146" spans="1:14">
      <c r="A146" s="33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6"/>
      <c r="N146" s="1"/>
    </row>
    <row r="147" spans="1:14">
      <c r="A147" s="33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6"/>
      <c r="N147" s="1"/>
    </row>
    <row r="148" spans="1:14">
      <c r="A148" s="33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6"/>
      <c r="N148" s="1"/>
    </row>
    <row r="149" spans="1:14">
      <c r="A149" s="33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6"/>
      <c r="N149" s="1"/>
    </row>
    <row r="150" spans="1:14">
      <c r="A150" s="33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6"/>
      <c r="N150" s="1"/>
    </row>
    <row r="151" spans="1:14">
      <c r="A151" s="33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6"/>
      <c r="N151" s="1"/>
    </row>
    <row r="152" spans="1:14">
      <c r="A152" s="33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6"/>
      <c r="N152" s="1"/>
    </row>
    <row r="153" spans="1:14">
      <c r="A153" s="33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35"/>
      <c r="N153" s="1"/>
    </row>
    <row r="154" spans="1:14">
      <c r="A154" s="33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6"/>
      <c r="N154" s="1"/>
    </row>
    <row r="155" spans="1:14">
      <c r="A155" s="33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6"/>
      <c r="N155" s="1"/>
    </row>
    <row r="156" spans="1:14">
      <c r="A156" s="33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6"/>
      <c r="N156" s="1"/>
    </row>
    <row r="157" spans="1:14">
      <c r="A157" s="33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35"/>
      <c r="N157" s="1"/>
    </row>
    <row r="158" spans="1:14">
      <c r="A158" s="33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6"/>
      <c r="N158" s="1"/>
    </row>
    <row r="159" spans="1:14">
      <c r="A159" s="33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6"/>
      <c r="N159" s="1"/>
    </row>
    <row r="160" spans="1:14">
      <c r="A160" s="33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35"/>
      <c r="N160" s="1"/>
    </row>
    <row r="161" spans="1:18">
      <c r="A161" s="33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6"/>
      <c r="N161" s="1"/>
    </row>
    <row r="162" spans="1:18">
      <c r="A162" s="33"/>
      <c r="B162" s="1"/>
      <c r="C162" s="1"/>
      <c r="D162" s="1"/>
      <c r="E162" s="1"/>
      <c r="F162" s="1"/>
      <c r="G162" s="1"/>
      <c r="H162" s="1"/>
      <c r="I162" s="1"/>
      <c r="M162" s="6"/>
      <c r="N162" s="1"/>
    </row>
    <row r="163" spans="1:18">
      <c r="A163" s="33"/>
      <c r="B163" s="1"/>
      <c r="C163" s="1"/>
      <c r="D163" s="1"/>
      <c r="E163" s="1"/>
      <c r="G163" s="1"/>
      <c r="H163" s="1"/>
      <c r="I163" s="1"/>
      <c r="J163" s="1"/>
      <c r="K163" s="1"/>
      <c r="L163" s="1"/>
      <c r="M163" s="6"/>
      <c r="N163" s="1"/>
    </row>
    <row r="164" spans="1:18">
      <c r="A164" s="33"/>
      <c r="B164" s="1"/>
      <c r="C164" s="1"/>
      <c r="D164" s="1"/>
      <c r="F164" s="3"/>
      <c r="M164" s="6"/>
      <c r="N164" s="1"/>
    </row>
    <row r="165" spans="1:18">
      <c r="A165" s="33"/>
      <c r="B165" s="1"/>
      <c r="C165" s="1"/>
      <c r="D165" s="1"/>
      <c r="M165" s="6"/>
      <c r="N165" s="1"/>
    </row>
    <row r="166" spans="1:18" ht="15" customHeight="1">
      <c r="A166" s="33"/>
      <c r="B166" s="1"/>
      <c r="C166" s="1"/>
      <c r="D166" s="1"/>
      <c r="M166" s="6"/>
      <c r="N166" s="1"/>
      <c r="P166" s="2"/>
      <c r="Q166" s="2"/>
      <c r="R166" s="2"/>
    </row>
    <row r="167" spans="1:18">
      <c r="A167" s="33"/>
      <c r="B167" s="1"/>
      <c r="C167" s="1"/>
      <c r="D167" s="1"/>
      <c r="E167" s="5"/>
      <c r="F167" s="5"/>
      <c r="M167" s="1"/>
      <c r="N167" s="1"/>
      <c r="P167" s="2"/>
      <c r="Q167" s="2"/>
      <c r="R167" s="2"/>
    </row>
    <row r="168" spans="1:18">
      <c r="A168" s="33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P168" s="2"/>
      <c r="Q168" s="2"/>
      <c r="R168" s="2"/>
    </row>
    <row r="169" spans="1:18">
      <c r="A169" s="33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P169" s="2"/>
      <c r="Q169" s="2"/>
      <c r="R169" s="2"/>
    </row>
    <row r="170" spans="1:18">
      <c r="A170" s="33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P170" s="2"/>
      <c r="Q170" s="2"/>
      <c r="R170" s="2"/>
    </row>
    <row r="171" spans="1:18">
      <c r="A171" s="33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8">
      <c r="A172" s="33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8">
      <c r="A173" s="33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8">
      <c r="A174" s="33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36"/>
      <c r="N174" s="1"/>
    </row>
    <row r="175" spans="1:18">
      <c r="A175" s="37"/>
      <c r="B175" s="9"/>
      <c r="C175" s="9"/>
      <c r="D175" s="10"/>
      <c r="E175" s="9"/>
      <c r="F175" s="11"/>
      <c r="G175" s="11"/>
      <c r="H175" s="11"/>
      <c r="I175" s="11"/>
      <c r="J175" s="11"/>
      <c r="K175" s="11"/>
      <c r="L175" s="11"/>
      <c r="M175" s="36"/>
      <c r="N175" s="1"/>
    </row>
    <row r="176" spans="1:18">
      <c r="A176" s="37"/>
      <c r="B176" s="9"/>
      <c r="C176" s="9"/>
      <c r="D176" s="10"/>
      <c r="E176" s="9"/>
      <c r="F176" s="11"/>
      <c r="G176" s="11"/>
      <c r="H176" s="11"/>
      <c r="I176" s="11"/>
      <c r="J176" s="11"/>
      <c r="K176" s="11"/>
      <c r="L176" s="11"/>
      <c r="M176" s="1"/>
      <c r="N176" s="1"/>
    </row>
    <row r="177" spans="1:14">
      <c r="A177" s="37"/>
      <c r="B177" s="22"/>
      <c r="C177" s="22"/>
      <c r="D177" s="20"/>
      <c r="E177" s="22"/>
      <c r="F177" s="21"/>
      <c r="G177" s="21"/>
      <c r="H177" s="21"/>
      <c r="I177" s="21"/>
      <c r="J177" s="21"/>
      <c r="K177" s="21"/>
      <c r="L177" s="21"/>
      <c r="M177" s="1"/>
      <c r="N177" s="1"/>
    </row>
    <row r="178" spans="1:14">
      <c r="A178" s="37"/>
      <c r="B178" s="22"/>
      <c r="C178" s="22"/>
      <c r="D178" s="20"/>
      <c r="E178" s="22"/>
      <c r="F178" s="21"/>
      <c r="G178" s="21"/>
      <c r="H178" s="21"/>
      <c r="I178" s="21"/>
      <c r="J178" s="21"/>
      <c r="K178" s="21"/>
      <c r="L178" s="21"/>
      <c r="M178" s="1"/>
      <c r="N178" s="1"/>
    </row>
    <row r="179" spans="1:14">
      <c r="A179" s="37"/>
      <c r="B179" s="22"/>
      <c r="C179" s="22"/>
      <c r="D179" s="20"/>
      <c r="E179" s="22"/>
      <c r="F179" s="21"/>
      <c r="G179" s="21"/>
      <c r="H179" s="21"/>
      <c r="I179" s="21"/>
      <c r="J179" s="21"/>
      <c r="K179" s="21"/>
      <c r="L179" s="21"/>
      <c r="M179" s="1"/>
      <c r="N179" s="1"/>
    </row>
    <row r="180" spans="1:14">
      <c r="A180" s="37"/>
      <c r="B180" s="22"/>
      <c r="C180" s="22"/>
      <c r="D180" s="20"/>
      <c r="E180" s="22"/>
      <c r="F180" s="21"/>
      <c r="G180" s="21"/>
      <c r="H180" s="21"/>
      <c r="I180" s="21"/>
      <c r="J180" s="21"/>
      <c r="K180" s="21"/>
      <c r="L180" s="21"/>
      <c r="M180" s="1"/>
      <c r="N180" s="1"/>
    </row>
    <row r="181" spans="1:14">
      <c r="A181" s="37"/>
      <c r="B181" s="22"/>
      <c r="C181" s="22"/>
      <c r="D181" s="20"/>
      <c r="E181" s="22"/>
      <c r="F181" s="21"/>
      <c r="G181" s="21"/>
      <c r="H181" s="21"/>
      <c r="I181" s="21"/>
      <c r="J181" s="21"/>
      <c r="K181" s="21"/>
      <c r="L181" s="21"/>
      <c r="M181" s="1"/>
      <c r="N181" s="1"/>
    </row>
    <row r="182" spans="1:14">
      <c r="A182" s="37"/>
      <c r="B182" s="22"/>
      <c r="C182" s="22"/>
      <c r="D182" s="20"/>
      <c r="E182" s="22"/>
      <c r="F182" s="21"/>
      <c r="G182" s="21"/>
      <c r="H182" s="21"/>
      <c r="I182" s="21"/>
      <c r="J182" s="21"/>
      <c r="K182" s="21"/>
      <c r="L182" s="21"/>
      <c r="M182" s="1"/>
      <c r="N182" s="1"/>
    </row>
    <row r="183" spans="1:14">
      <c r="A183" s="37"/>
      <c r="B183" s="22"/>
      <c r="C183" s="22"/>
      <c r="D183" s="20"/>
      <c r="E183" s="22"/>
      <c r="F183" s="21"/>
      <c r="G183" s="21"/>
      <c r="H183" s="21"/>
      <c r="I183" s="21"/>
      <c r="J183" s="21"/>
      <c r="K183" s="21"/>
      <c r="L183" s="21"/>
      <c r="M183" s="1"/>
      <c r="N183" s="1"/>
    </row>
    <row r="184" spans="1:14">
      <c r="A184" s="37"/>
      <c r="B184" s="22"/>
      <c r="C184" s="22"/>
      <c r="D184" s="20"/>
      <c r="E184" s="22"/>
      <c r="F184" s="21"/>
      <c r="G184" s="21"/>
      <c r="H184" s="21"/>
      <c r="I184" s="21"/>
      <c r="J184" s="21"/>
      <c r="K184" s="21"/>
      <c r="L184" s="21"/>
      <c r="M184" s="1"/>
      <c r="N184" s="1"/>
    </row>
    <row r="185" spans="1:14">
      <c r="A185" s="37"/>
      <c r="B185" s="9"/>
      <c r="C185" s="9"/>
      <c r="D185" s="10"/>
      <c r="E185" s="9"/>
      <c r="F185" s="11"/>
      <c r="G185" s="11"/>
      <c r="H185" s="11"/>
      <c r="I185" s="11"/>
      <c r="J185" s="11"/>
      <c r="K185" s="11"/>
      <c r="L185" s="11"/>
      <c r="M185" s="35"/>
      <c r="N185" s="1"/>
    </row>
    <row r="186" spans="1:14">
      <c r="A186" s="37"/>
      <c r="B186" s="9"/>
      <c r="C186" s="9"/>
      <c r="D186" s="10"/>
      <c r="E186" s="9"/>
      <c r="F186" s="11"/>
      <c r="G186" s="11"/>
      <c r="H186" s="11"/>
      <c r="I186" s="11"/>
      <c r="J186" s="11"/>
      <c r="K186" s="11"/>
      <c r="L186" s="11"/>
      <c r="M186" s="6"/>
      <c r="N186" s="1"/>
    </row>
    <row r="187" spans="1:14">
      <c r="A187" s="37"/>
      <c r="B187" s="9"/>
      <c r="C187" s="9"/>
      <c r="D187" s="10"/>
      <c r="E187" s="9"/>
      <c r="F187" s="11"/>
      <c r="G187" s="11"/>
      <c r="H187" s="11"/>
      <c r="I187" s="11"/>
      <c r="J187" s="11"/>
      <c r="K187" s="11"/>
      <c r="L187" s="11"/>
      <c r="M187" s="6"/>
      <c r="N187" s="1"/>
    </row>
    <row r="188" spans="1:14">
      <c r="A188" s="37"/>
      <c r="B188" s="9"/>
      <c r="C188" s="9"/>
      <c r="D188" s="10"/>
      <c r="E188" s="9"/>
      <c r="F188" s="11"/>
      <c r="G188" s="11"/>
      <c r="H188" s="11"/>
      <c r="I188" s="11"/>
      <c r="J188" s="11"/>
      <c r="K188" s="11"/>
      <c r="L188" s="11"/>
      <c r="M188" s="6"/>
      <c r="N188" s="1"/>
    </row>
    <row r="189" spans="1:14">
      <c r="A189" s="37"/>
      <c r="B189" s="9"/>
      <c r="C189" s="9"/>
      <c r="D189" s="10"/>
      <c r="E189" s="9"/>
      <c r="F189" s="11"/>
      <c r="G189" s="11"/>
      <c r="H189" s="11"/>
      <c r="I189" s="11"/>
      <c r="J189" s="11"/>
      <c r="K189" s="11"/>
      <c r="L189" s="11"/>
      <c r="M189" s="6"/>
      <c r="N189" s="1"/>
    </row>
    <row r="190" spans="1:14">
      <c r="A190" s="37"/>
      <c r="B190" s="9"/>
      <c r="C190" s="9"/>
      <c r="D190" s="10"/>
      <c r="E190" s="9"/>
      <c r="F190" s="11"/>
      <c r="G190" s="11"/>
      <c r="H190" s="11"/>
      <c r="I190" s="11"/>
      <c r="J190" s="11"/>
      <c r="K190" s="11"/>
      <c r="L190" s="11"/>
      <c r="M190" s="6"/>
      <c r="N190" s="1"/>
    </row>
    <row r="191" spans="1:14">
      <c r="A191" s="37"/>
      <c r="B191" s="9"/>
      <c r="C191" s="9"/>
      <c r="D191" s="10"/>
      <c r="E191" s="9"/>
      <c r="F191" s="11"/>
      <c r="G191" s="11"/>
      <c r="H191" s="11"/>
      <c r="I191" s="11"/>
      <c r="J191" s="11"/>
      <c r="K191" s="11"/>
      <c r="L191" s="11"/>
      <c r="M191" s="6"/>
      <c r="N191" s="1"/>
    </row>
    <row r="192" spans="1:14">
      <c r="A192" s="37"/>
      <c r="B192" s="9"/>
      <c r="C192" s="9"/>
      <c r="D192" s="10"/>
      <c r="E192" s="9"/>
      <c r="F192" s="11"/>
      <c r="G192" s="11"/>
      <c r="H192" s="11"/>
      <c r="I192" s="11"/>
      <c r="J192" s="11"/>
      <c r="K192" s="11"/>
      <c r="L192" s="11"/>
      <c r="M192" s="6"/>
      <c r="N192" s="1"/>
    </row>
    <row r="193" spans="1:18">
      <c r="A193" s="37"/>
      <c r="B193" s="9"/>
      <c r="C193" s="9"/>
      <c r="D193" s="10"/>
      <c r="E193" s="9"/>
      <c r="F193" s="11"/>
      <c r="G193" s="11"/>
      <c r="H193" s="11"/>
      <c r="I193" s="11"/>
      <c r="J193" s="11"/>
      <c r="K193" s="11"/>
      <c r="L193" s="11"/>
      <c r="M193" s="6"/>
      <c r="N193" s="1"/>
    </row>
    <row r="194" spans="1:18">
      <c r="A194" s="37"/>
      <c r="B194" s="9"/>
      <c r="C194" s="9"/>
      <c r="D194" s="10"/>
      <c r="E194" s="9"/>
      <c r="F194" s="11"/>
      <c r="G194" s="11"/>
      <c r="H194" s="11"/>
      <c r="I194" s="11"/>
      <c r="J194" s="11"/>
      <c r="K194" s="11"/>
      <c r="L194" s="11"/>
      <c r="M194" s="6"/>
      <c r="N194" s="1"/>
    </row>
    <row r="195" spans="1:18">
      <c r="A195" s="37"/>
      <c r="B195" s="9"/>
      <c r="C195" s="9"/>
      <c r="D195" s="10"/>
      <c r="E195" s="9"/>
      <c r="F195" s="11"/>
      <c r="G195" s="11"/>
      <c r="H195" s="11"/>
      <c r="I195" s="11"/>
      <c r="J195" s="11"/>
      <c r="K195" s="11"/>
      <c r="L195" s="11"/>
      <c r="M195" s="6"/>
      <c r="N195" s="1"/>
    </row>
    <row r="196" spans="1:18">
      <c r="A196" s="37"/>
      <c r="B196" s="9"/>
      <c r="C196" s="9"/>
      <c r="D196" s="10"/>
      <c r="E196" s="9"/>
      <c r="F196" s="11"/>
      <c r="G196" s="11"/>
      <c r="H196" s="11"/>
      <c r="I196" s="11"/>
      <c r="J196" s="11"/>
      <c r="K196" s="11"/>
      <c r="L196" s="11"/>
      <c r="M196" s="38"/>
      <c r="N196" s="1"/>
    </row>
    <row r="197" spans="1:18">
      <c r="A197" s="37"/>
      <c r="B197" s="9"/>
      <c r="C197" s="9"/>
      <c r="D197" s="10"/>
      <c r="E197" s="9"/>
      <c r="F197" s="11"/>
      <c r="G197" s="11"/>
      <c r="H197" s="11"/>
      <c r="I197" s="11"/>
      <c r="J197" s="11"/>
      <c r="K197" s="11"/>
      <c r="L197" s="11"/>
      <c r="M197" s="6"/>
      <c r="N197" s="1"/>
    </row>
    <row r="198" spans="1:18">
      <c r="A198" s="37"/>
      <c r="B198" s="22"/>
      <c r="C198" s="22"/>
      <c r="D198" s="20"/>
      <c r="E198" s="22"/>
      <c r="F198" s="21"/>
      <c r="G198" s="21"/>
      <c r="H198" s="21"/>
      <c r="I198" s="21"/>
      <c r="J198" s="21"/>
      <c r="K198" s="21"/>
      <c r="L198" s="21"/>
      <c r="M198" s="1"/>
      <c r="N198" s="1"/>
    </row>
    <row r="199" spans="1:18">
      <c r="A199" s="37"/>
      <c r="B199" s="22"/>
      <c r="C199" s="22"/>
      <c r="D199" s="20"/>
      <c r="E199" s="22"/>
      <c r="F199" s="21"/>
      <c r="G199" s="21"/>
      <c r="H199" s="21"/>
      <c r="I199" s="21"/>
      <c r="J199" s="21"/>
      <c r="K199" s="21"/>
      <c r="L199" s="21"/>
      <c r="M199" s="1"/>
      <c r="N199" s="1"/>
    </row>
    <row r="200" spans="1:18">
      <c r="A200" s="37"/>
      <c r="B200" s="22"/>
      <c r="C200" s="22"/>
      <c r="D200" s="20"/>
      <c r="E200" s="22"/>
      <c r="F200" s="21"/>
      <c r="G200" s="21"/>
      <c r="H200" s="21"/>
      <c r="I200" s="21"/>
      <c r="J200" s="21"/>
      <c r="K200" s="21"/>
      <c r="L200" s="21"/>
      <c r="M200" s="1"/>
      <c r="N200" s="1"/>
    </row>
    <row r="201" spans="1:18">
      <c r="A201" s="37"/>
      <c r="B201" s="22"/>
      <c r="C201" s="22"/>
      <c r="D201" s="20"/>
      <c r="E201" s="22"/>
      <c r="F201" s="21"/>
      <c r="G201" s="21"/>
      <c r="H201" s="21"/>
      <c r="I201" s="21"/>
      <c r="J201" s="21"/>
      <c r="K201" s="21"/>
      <c r="L201" s="21"/>
      <c r="M201" s="1"/>
      <c r="N201" s="1"/>
    </row>
    <row r="202" spans="1:18">
      <c r="A202" s="37"/>
      <c r="B202" s="22"/>
      <c r="C202" s="22"/>
      <c r="D202" s="20"/>
      <c r="E202" s="22"/>
      <c r="F202" s="21"/>
      <c r="G202" s="21"/>
      <c r="H202" s="21"/>
      <c r="I202" s="21"/>
      <c r="J202" s="21"/>
      <c r="K202" s="21"/>
      <c r="L202" s="21"/>
      <c r="M202" s="1"/>
      <c r="N202" s="1"/>
    </row>
    <row r="203" spans="1:18" ht="15" customHeight="1">
      <c r="A203" s="37"/>
      <c r="B203" s="22"/>
      <c r="C203" s="22"/>
      <c r="D203" s="20"/>
      <c r="E203" s="22"/>
      <c r="F203" s="21"/>
      <c r="G203" s="21"/>
      <c r="H203" s="21"/>
      <c r="I203" s="21"/>
      <c r="J203" s="21"/>
      <c r="K203" s="21"/>
      <c r="L203" s="21"/>
      <c r="M203" s="1"/>
      <c r="N203" s="1"/>
      <c r="P203" s="2"/>
      <c r="Q203" s="2"/>
      <c r="R203" s="2"/>
    </row>
    <row r="204" spans="1:18">
      <c r="A204" s="37"/>
      <c r="B204" s="22"/>
      <c r="C204" s="22"/>
      <c r="D204" s="20"/>
      <c r="E204" s="22"/>
      <c r="F204" s="21"/>
      <c r="G204" s="21"/>
      <c r="H204" s="21"/>
      <c r="I204" s="21"/>
      <c r="J204" s="21"/>
      <c r="K204" s="21"/>
      <c r="L204" s="21"/>
      <c r="M204" s="1"/>
      <c r="N204" s="1"/>
      <c r="P204" s="2"/>
      <c r="Q204" s="2"/>
      <c r="R204" s="2"/>
    </row>
    <row r="205" spans="1:18">
      <c r="A205" s="37"/>
      <c r="B205" s="22"/>
      <c r="C205" s="22"/>
      <c r="D205" s="20"/>
      <c r="E205" s="22"/>
      <c r="F205" s="21"/>
      <c r="G205" s="21"/>
      <c r="H205" s="21"/>
      <c r="I205" s="21"/>
      <c r="J205" s="21"/>
      <c r="K205" s="21"/>
      <c r="L205" s="21"/>
      <c r="M205" s="1"/>
      <c r="N205" s="1"/>
      <c r="P205" s="2"/>
      <c r="Q205" s="2"/>
      <c r="R205" s="2"/>
    </row>
    <row r="206" spans="1:18">
      <c r="A206" s="37"/>
      <c r="B206" s="22"/>
      <c r="C206" s="22"/>
      <c r="D206" s="20"/>
      <c r="E206" s="22"/>
      <c r="F206" s="21"/>
      <c r="G206" s="21"/>
      <c r="H206" s="21"/>
      <c r="I206" s="21"/>
      <c r="J206" s="21"/>
      <c r="K206" s="21"/>
      <c r="L206" s="21"/>
      <c r="M206" s="1"/>
      <c r="N206" s="1"/>
      <c r="P206" s="2"/>
      <c r="Q206" s="2"/>
      <c r="R206" s="2"/>
    </row>
    <row r="207" spans="1:18">
      <c r="A207" s="37"/>
      <c r="B207" s="9"/>
      <c r="C207" s="9"/>
      <c r="D207" s="10"/>
      <c r="E207" s="9"/>
      <c r="F207" s="11"/>
      <c r="G207" s="11"/>
      <c r="H207" s="11"/>
      <c r="I207" s="11"/>
      <c r="J207" s="11"/>
      <c r="K207" s="11"/>
      <c r="L207" s="11"/>
      <c r="M207" s="36"/>
      <c r="N207" s="1"/>
      <c r="P207" s="2"/>
      <c r="Q207" s="2"/>
      <c r="R207" s="2"/>
    </row>
    <row r="208" spans="1:18">
      <c r="A208" s="37"/>
      <c r="B208" s="9"/>
      <c r="C208" s="9"/>
      <c r="D208" s="10"/>
      <c r="E208" s="9"/>
      <c r="F208" s="11"/>
      <c r="G208" s="11"/>
      <c r="H208" s="11"/>
      <c r="I208" s="11"/>
      <c r="J208" s="11"/>
      <c r="K208" s="11"/>
      <c r="L208" s="11"/>
      <c r="M208" s="1"/>
      <c r="N208" s="1"/>
    </row>
    <row r="209" spans="1:14">
      <c r="A209" s="37"/>
      <c r="B209" s="9"/>
      <c r="C209" s="9"/>
      <c r="D209" s="10"/>
      <c r="E209" s="9"/>
      <c r="F209" s="11"/>
      <c r="G209" s="11"/>
      <c r="H209" s="11"/>
      <c r="I209" s="11"/>
      <c r="J209" s="11"/>
      <c r="K209" s="11"/>
      <c r="L209" s="11"/>
      <c r="M209" s="1"/>
      <c r="N209" s="1"/>
    </row>
    <row r="210" spans="1:14">
      <c r="A210" s="37"/>
      <c r="B210" s="9"/>
      <c r="C210" s="9"/>
      <c r="D210" s="10"/>
      <c r="E210" s="9"/>
      <c r="F210" s="11"/>
      <c r="G210" s="11"/>
      <c r="H210" s="11"/>
      <c r="I210" s="11"/>
      <c r="J210" s="11"/>
      <c r="K210" s="11"/>
      <c r="L210" s="11"/>
      <c r="M210" s="1"/>
      <c r="N210" s="1"/>
    </row>
    <row r="211" spans="1:14">
      <c r="A211" s="37"/>
      <c r="B211" s="9"/>
      <c r="C211" s="9"/>
      <c r="D211" s="10"/>
      <c r="E211" s="9"/>
      <c r="F211" s="11"/>
      <c r="G211" s="11"/>
      <c r="H211" s="11"/>
      <c r="I211" s="11"/>
      <c r="J211" s="11"/>
      <c r="K211" s="11"/>
      <c r="L211" s="11"/>
      <c r="M211" s="1"/>
      <c r="N211" s="1"/>
    </row>
    <row r="212" spans="1:14">
      <c r="A212" s="37"/>
      <c r="B212" s="9"/>
      <c r="C212" s="9"/>
      <c r="D212" s="10"/>
      <c r="E212" s="9"/>
      <c r="F212" s="11"/>
      <c r="G212" s="11"/>
      <c r="H212" s="11"/>
      <c r="I212" s="11"/>
      <c r="J212" s="11"/>
      <c r="K212" s="11"/>
      <c r="L212" s="11"/>
      <c r="M212" s="1"/>
      <c r="N212" s="1"/>
    </row>
    <row r="213" spans="1:14">
      <c r="A213" s="37"/>
      <c r="B213" s="9"/>
      <c r="C213" s="9"/>
      <c r="D213" s="10"/>
      <c r="E213" s="9"/>
      <c r="F213" s="11"/>
      <c r="G213" s="11"/>
      <c r="H213" s="11"/>
      <c r="I213" s="11"/>
      <c r="J213" s="11"/>
      <c r="K213" s="11"/>
      <c r="L213" s="11"/>
      <c r="M213" s="1"/>
      <c r="N213" s="1"/>
    </row>
    <row r="214" spans="1:14">
      <c r="A214" s="37"/>
      <c r="B214" s="9"/>
      <c r="C214" s="9"/>
      <c r="D214" s="10"/>
      <c r="E214" s="9"/>
      <c r="F214" s="11"/>
      <c r="G214" s="11"/>
      <c r="H214" s="11"/>
      <c r="I214" s="11"/>
      <c r="J214" s="11"/>
      <c r="K214" s="11"/>
      <c r="L214" s="11"/>
      <c r="M214" s="1"/>
      <c r="N214" s="1"/>
    </row>
    <row r="215" spans="1:14">
      <c r="A215" s="37"/>
      <c r="B215" s="9"/>
      <c r="C215" s="9"/>
      <c r="D215" s="10"/>
      <c r="E215" s="9"/>
      <c r="F215" s="11"/>
      <c r="G215" s="11"/>
      <c r="H215" s="11"/>
      <c r="I215" s="11"/>
      <c r="J215" s="11"/>
      <c r="K215" s="11"/>
      <c r="L215" s="11"/>
      <c r="M215" s="1"/>
      <c r="N215" s="1"/>
    </row>
    <row r="216" spans="1:14">
      <c r="A216" s="37"/>
      <c r="B216" s="9"/>
      <c r="C216" s="9"/>
      <c r="D216" s="10"/>
      <c r="E216" s="9"/>
      <c r="F216" s="11"/>
      <c r="G216" s="11"/>
      <c r="H216" s="11"/>
      <c r="I216" s="11"/>
      <c r="J216" s="11"/>
      <c r="K216" s="11"/>
      <c r="L216" s="11"/>
      <c r="M216" s="1"/>
      <c r="N216" s="1"/>
    </row>
    <row r="217" spans="1:14">
      <c r="A217" s="37"/>
      <c r="B217" s="9"/>
      <c r="C217" s="9"/>
      <c r="D217" s="10"/>
      <c r="E217" s="9"/>
      <c r="F217" s="11"/>
      <c r="G217" s="11"/>
      <c r="H217" s="11"/>
      <c r="I217" s="11"/>
      <c r="J217" s="11"/>
      <c r="K217" s="11"/>
      <c r="L217" s="11"/>
      <c r="M217" s="1"/>
      <c r="N217" s="1"/>
    </row>
    <row r="218" spans="1:14">
      <c r="A218" s="37"/>
      <c r="B218" s="9"/>
      <c r="C218" s="9"/>
      <c r="D218" s="10"/>
      <c r="E218" s="9"/>
      <c r="F218" s="11"/>
      <c r="G218" s="11"/>
      <c r="H218" s="11"/>
      <c r="I218" s="11"/>
      <c r="J218" s="11"/>
      <c r="K218" s="11"/>
      <c r="L218" s="11"/>
      <c r="M218" s="1"/>
      <c r="N218" s="1"/>
    </row>
    <row r="219" spans="1:14">
      <c r="A219" s="37"/>
      <c r="B219" s="9"/>
      <c r="C219" s="9"/>
      <c r="D219" s="10"/>
      <c r="E219" s="9"/>
      <c r="F219" s="11"/>
      <c r="G219" s="11"/>
      <c r="H219" s="11"/>
      <c r="I219" s="11"/>
      <c r="J219" s="11"/>
      <c r="K219" s="11"/>
      <c r="L219" s="11"/>
      <c r="M219" s="1"/>
      <c r="N219" s="1"/>
    </row>
    <row r="220" spans="1:14">
      <c r="A220" s="37"/>
      <c r="B220" s="9"/>
      <c r="C220" s="9"/>
      <c r="D220" s="10"/>
      <c r="E220" s="9"/>
      <c r="F220" s="11"/>
      <c r="G220" s="11"/>
      <c r="H220" s="11"/>
      <c r="I220" s="11"/>
      <c r="J220" s="11"/>
      <c r="K220" s="11"/>
      <c r="L220" s="11"/>
      <c r="M220" s="1"/>
      <c r="N220" s="1"/>
    </row>
    <row r="221" spans="1:14">
      <c r="A221" s="37"/>
      <c r="B221" s="9"/>
      <c r="C221" s="9"/>
      <c r="D221" s="10"/>
      <c r="E221" s="9"/>
      <c r="F221" s="11"/>
      <c r="G221" s="11"/>
      <c r="H221" s="11"/>
      <c r="I221" s="11"/>
      <c r="J221" s="11"/>
      <c r="K221" s="11"/>
      <c r="L221" s="11"/>
      <c r="M221" s="1"/>
      <c r="N221" s="1"/>
    </row>
    <row r="222" spans="1:14">
      <c r="A222" s="37"/>
      <c r="B222" s="9"/>
      <c r="C222" s="9"/>
      <c r="D222" s="10"/>
      <c r="E222" s="9"/>
      <c r="F222" s="11"/>
      <c r="G222" s="11"/>
      <c r="H222" s="11"/>
      <c r="I222" s="11"/>
      <c r="J222" s="11"/>
      <c r="K222" s="11"/>
      <c r="L222" s="11"/>
      <c r="M222" s="1"/>
      <c r="N222" s="1"/>
    </row>
    <row r="223" spans="1:14">
      <c r="A223" s="37"/>
      <c r="B223" s="9"/>
      <c r="C223" s="9"/>
      <c r="D223" s="10"/>
      <c r="E223" s="9"/>
      <c r="F223" s="11"/>
      <c r="G223" s="11"/>
      <c r="H223" s="11"/>
      <c r="I223" s="11"/>
      <c r="J223" s="11"/>
      <c r="K223" s="11"/>
      <c r="L223" s="11"/>
      <c r="M223" s="1"/>
      <c r="N223" s="1"/>
    </row>
    <row r="224" spans="1:14">
      <c r="A224" s="37"/>
      <c r="B224" s="9"/>
      <c r="C224" s="9"/>
      <c r="D224" s="10"/>
      <c r="E224" s="9"/>
      <c r="F224" s="11"/>
      <c r="G224" s="11"/>
      <c r="H224" s="11"/>
      <c r="I224" s="11"/>
      <c r="J224" s="11"/>
      <c r="K224" s="11"/>
      <c r="L224" s="11"/>
      <c r="M224" s="1"/>
      <c r="N224" s="1"/>
    </row>
    <row r="225" spans="1:14">
      <c r="A225" s="37"/>
      <c r="B225" s="9"/>
      <c r="C225" s="9"/>
      <c r="D225" s="10"/>
      <c r="E225" s="9"/>
      <c r="F225" s="11"/>
      <c r="G225" s="11"/>
      <c r="H225" s="11"/>
      <c r="I225" s="11"/>
      <c r="J225" s="11"/>
      <c r="K225" s="11"/>
      <c r="L225" s="11"/>
      <c r="M225" s="1"/>
      <c r="N225" s="1"/>
    </row>
    <row r="226" spans="1:14">
      <c r="A226" s="37"/>
      <c r="B226" s="9"/>
      <c r="C226" s="9"/>
      <c r="D226" s="10"/>
      <c r="E226" s="9"/>
      <c r="F226" s="11"/>
      <c r="G226" s="11"/>
      <c r="H226" s="11"/>
      <c r="I226" s="11"/>
      <c r="J226" s="11"/>
      <c r="K226" s="11"/>
      <c r="L226" s="11"/>
      <c r="M226" s="1"/>
      <c r="N226" s="1"/>
    </row>
    <row r="227" spans="1:14">
      <c r="A227" s="37"/>
      <c r="B227" s="9"/>
      <c r="C227" s="9"/>
      <c r="D227" s="10"/>
      <c r="E227" s="9"/>
      <c r="F227" s="11"/>
      <c r="G227" s="11"/>
      <c r="H227" s="11"/>
      <c r="I227" s="11"/>
      <c r="J227" s="11"/>
      <c r="K227" s="11"/>
      <c r="L227" s="11"/>
      <c r="M227" s="36"/>
      <c r="N227" s="1"/>
    </row>
    <row r="228" spans="1:14">
      <c r="A228" s="37"/>
      <c r="B228" s="9"/>
      <c r="C228" s="9"/>
      <c r="D228" s="10"/>
      <c r="E228" s="9"/>
      <c r="F228" s="11"/>
      <c r="G228" s="11"/>
      <c r="H228" s="11"/>
      <c r="I228" s="11"/>
      <c r="J228" s="11"/>
      <c r="K228" s="11"/>
      <c r="L228" s="11"/>
      <c r="M228" s="1"/>
      <c r="N228" s="1"/>
    </row>
    <row r="229" spans="1:14">
      <c r="A229" s="37"/>
      <c r="B229" s="9"/>
      <c r="C229" s="9"/>
      <c r="D229" s="10"/>
      <c r="E229" s="9"/>
      <c r="F229" s="11"/>
      <c r="G229" s="11"/>
      <c r="H229" s="11"/>
      <c r="I229" s="11"/>
      <c r="J229" s="11"/>
      <c r="K229" s="11"/>
      <c r="L229" s="11"/>
      <c r="M229" s="1"/>
      <c r="N229" s="1"/>
    </row>
    <row r="230" spans="1:14">
      <c r="A230" s="37"/>
      <c r="B230" s="9"/>
      <c r="C230" s="9"/>
      <c r="D230" s="10"/>
      <c r="E230" s="9"/>
      <c r="F230" s="11"/>
      <c r="G230" s="11"/>
      <c r="H230" s="11"/>
      <c r="I230" s="11"/>
      <c r="J230" s="11"/>
      <c r="K230" s="11"/>
      <c r="L230" s="11"/>
      <c r="M230" s="1"/>
      <c r="N230" s="1"/>
    </row>
    <row r="231" spans="1:14">
      <c r="A231" s="37"/>
      <c r="B231" s="9"/>
      <c r="C231" s="9"/>
      <c r="D231" s="10"/>
      <c r="E231" s="9"/>
      <c r="F231" s="11"/>
      <c r="G231" s="11"/>
      <c r="H231" s="11"/>
      <c r="I231" s="11"/>
      <c r="J231" s="11"/>
      <c r="K231" s="11"/>
      <c r="L231" s="11"/>
      <c r="M231" s="1"/>
      <c r="N231" s="1"/>
    </row>
    <row r="232" spans="1:14">
      <c r="A232" s="37"/>
      <c r="B232" s="9"/>
      <c r="C232" s="9"/>
      <c r="D232" s="10"/>
      <c r="E232" s="9"/>
      <c r="F232" s="11"/>
      <c r="G232" s="11"/>
      <c r="H232" s="11"/>
      <c r="I232" s="11"/>
      <c r="J232" s="11"/>
      <c r="K232" s="11"/>
      <c r="L232" s="11"/>
      <c r="M232" s="1"/>
      <c r="N232" s="1"/>
    </row>
    <row r="233" spans="1:14">
      <c r="A233" s="37"/>
      <c r="B233" s="9"/>
      <c r="C233" s="9"/>
      <c r="D233" s="10"/>
      <c r="E233" s="9"/>
      <c r="F233" s="11"/>
      <c r="G233" s="11"/>
      <c r="H233" s="11"/>
      <c r="I233" s="11"/>
      <c r="J233" s="11"/>
      <c r="K233" s="11"/>
      <c r="L233" s="11"/>
      <c r="M233" s="1"/>
      <c r="N233" s="1"/>
    </row>
    <row r="234" spans="1:14">
      <c r="A234" s="37"/>
      <c r="B234" s="9"/>
      <c r="C234" s="9"/>
      <c r="D234" s="10"/>
      <c r="E234" s="9"/>
      <c r="F234" s="11"/>
      <c r="G234" s="11"/>
      <c r="H234" s="11"/>
      <c r="I234" s="11"/>
      <c r="J234" s="11"/>
      <c r="K234" s="11"/>
      <c r="L234" s="11"/>
      <c r="M234" s="1"/>
      <c r="N234" s="1"/>
    </row>
    <row r="235" spans="1:14">
      <c r="A235" s="37"/>
      <c r="B235" s="9"/>
      <c r="C235" s="9"/>
      <c r="D235" s="10"/>
      <c r="E235" s="9"/>
      <c r="F235" s="11"/>
      <c r="G235" s="11"/>
      <c r="H235" s="11"/>
      <c r="I235" s="11"/>
      <c r="J235" s="11"/>
      <c r="K235" s="11"/>
      <c r="L235" s="11"/>
      <c r="M235" s="36"/>
      <c r="N235" s="1"/>
    </row>
    <row r="236" spans="1:14">
      <c r="A236" s="37"/>
      <c r="B236" s="9"/>
      <c r="C236" s="9"/>
      <c r="D236" s="10"/>
      <c r="E236" s="9"/>
      <c r="F236" s="11"/>
      <c r="G236" s="11"/>
      <c r="H236" s="11"/>
      <c r="I236" s="11"/>
      <c r="J236" s="11"/>
      <c r="K236" s="11"/>
      <c r="L236" s="11"/>
      <c r="M236" s="1"/>
      <c r="N236" s="1"/>
    </row>
    <row r="237" spans="1:14">
      <c r="A237" s="37"/>
      <c r="B237" s="9"/>
      <c r="C237" s="9"/>
      <c r="D237" s="10"/>
      <c r="E237" s="9"/>
      <c r="F237" s="11"/>
      <c r="G237" s="11"/>
      <c r="H237" s="11"/>
      <c r="I237" s="11"/>
      <c r="J237" s="11"/>
      <c r="K237" s="11"/>
      <c r="L237" s="11"/>
      <c r="M237" s="1"/>
      <c r="N237" s="1"/>
    </row>
    <row r="238" spans="1:14">
      <c r="A238" s="37"/>
      <c r="B238" s="9"/>
      <c r="C238" s="9"/>
      <c r="D238" s="10"/>
      <c r="E238" s="9"/>
      <c r="F238" s="11"/>
      <c r="G238" s="11"/>
      <c r="H238" s="11"/>
      <c r="I238" s="11"/>
      <c r="J238" s="11"/>
      <c r="K238" s="11"/>
      <c r="L238" s="11"/>
      <c r="M238" s="1"/>
      <c r="N238" s="1"/>
    </row>
    <row r="239" spans="1:14">
      <c r="A239" s="37"/>
      <c r="B239" s="9"/>
      <c r="C239" s="9"/>
      <c r="D239" s="10"/>
      <c r="E239" s="9"/>
      <c r="F239" s="11"/>
      <c r="G239" s="11"/>
      <c r="H239" s="11"/>
      <c r="I239" s="11"/>
      <c r="J239" s="11"/>
      <c r="K239" s="11"/>
      <c r="L239" s="11"/>
      <c r="M239" s="1"/>
      <c r="N239" s="1"/>
    </row>
    <row r="240" spans="1:14">
      <c r="A240" s="37"/>
      <c r="B240" s="9"/>
      <c r="C240" s="9"/>
      <c r="D240" s="10"/>
      <c r="E240" s="9"/>
      <c r="F240" s="11"/>
      <c r="G240" s="11"/>
      <c r="H240" s="11"/>
      <c r="I240" s="11"/>
      <c r="J240" s="11"/>
      <c r="K240" s="11"/>
      <c r="L240" s="11"/>
      <c r="M240" s="1"/>
      <c r="N240" s="1"/>
    </row>
    <row r="241" spans="1:14">
      <c r="A241" s="37"/>
      <c r="B241" s="9"/>
      <c r="C241" s="9"/>
      <c r="D241" s="10"/>
      <c r="E241" s="9"/>
      <c r="F241" s="11"/>
      <c r="G241" s="11"/>
      <c r="H241" s="11"/>
      <c r="I241" s="11"/>
      <c r="J241" s="11"/>
      <c r="K241" s="11"/>
      <c r="L241" s="11"/>
      <c r="M241" s="1"/>
      <c r="N241" s="1"/>
    </row>
    <row r="242" spans="1:14">
      <c r="A242" s="37"/>
      <c r="B242" s="9"/>
      <c r="C242" s="9"/>
      <c r="D242" s="10"/>
      <c r="E242" s="9"/>
      <c r="F242" s="11"/>
      <c r="G242" s="11"/>
      <c r="H242" s="11"/>
      <c r="I242" s="11"/>
      <c r="J242" s="11"/>
      <c r="K242" s="11"/>
      <c r="L242" s="11"/>
      <c r="M242" s="36"/>
      <c r="N242" s="1"/>
    </row>
    <row r="243" spans="1:14">
      <c r="A243" s="37"/>
      <c r="B243" s="9"/>
      <c r="C243" s="9"/>
      <c r="D243" s="10"/>
      <c r="E243" s="9"/>
      <c r="F243" s="11"/>
      <c r="G243" s="11"/>
      <c r="H243" s="11"/>
      <c r="I243" s="11"/>
      <c r="J243" s="11"/>
      <c r="K243" s="11"/>
      <c r="L243" s="11"/>
      <c r="M243" s="1"/>
      <c r="N243" s="1"/>
    </row>
    <row r="244" spans="1:14">
      <c r="A244" s="37"/>
      <c r="B244" s="9"/>
      <c r="C244" s="9"/>
      <c r="D244" s="10"/>
      <c r="E244" s="9"/>
      <c r="F244" s="11"/>
      <c r="G244" s="11"/>
      <c r="H244" s="11"/>
      <c r="I244" s="11"/>
      <c r="J244" s="11"/>
      <c r="K244" s="11"/>
      <c r="L244" s="11"/>
      <c r="M244" s="1"/>
      <c r="N244" s="1"/>
    </row>
    <row r="245" spans="1:14">
      <c r="A245" s="37"/>
      <c r="B245" s="9"/>
      <c r="C245" s="9"/>
      <c r="D245" s="10"/>
      <c r="E245" s="9"/>
      <c r="F245" s="11"/>
      <c r="G245" s="11"/>
      <c r="H245" s="11"/>
      <c r="I245" s="11"/>
      <c r="J245" s="11"/>
      <c r="K245" s="11"/>
      <c r="L245" s="11"/>
      <c r="M245" s="1"/>
      <c r="N245" s="1"/>
    </row>
    <row r="246" spans="1:14">
      <c r="A246" s="37"/>
      <c r="B246" s="9"/>
      <c r="C246" s="9"/>
      <c r="D246" s="10"/>
      <c r="E246" s="9"/>
      <c r="F246" s="11"/>
      <c r="G246" s="11"/>
      <c r="H246" s="11"/>
      <c r="I246" s="11"/>
      <c r="J246" s="11"/>
      <c r="K246" s="11"/>
      <c r="L246" s="11"/>
      <c r="M246" s="1"/>
      <c r="N246" s="1"/>
    </row>
    <row r="247" spans="1:14">
      <c r="A247" s="37"/>
      <c r="B247" s="9"/>
      <c r="C247" s="9"/>
      <c r="D247" s="10"/>
      <c r="E247" s="9"/>
      <c r="F247" s="11"/>
      <c r="G247" s="11"/>
      <c r="H247" s="11"/>
      <c r="I247" s="11"/>
      <c r="J247" s="11"/>
      <c r="K247" s="11"/>
      <c r="L247" s="11"/>
      <c r="M247" s="1"/>
      <c r="N247" s="1"/>
    </row>
    <row r="248" spans="1:14">
      <c r="A248" s="37"/>
      <c r="B248" s="9"/>
      <c r="C248" s="9"/>
      <c r="D248" s="10"/>
      <c r="E248" s="9"/>
      <c r="F248" s="11"/>
      <c r="G248" s="11"/>
      <c r="H248" s="11"/>
      <c r="I248" s="11"/>
      <c r="J248" s="11"/>
      <c r="K248" s="11"/>
      <c r="L248" s="11"/>
      <c r="M248" s="1"/>
      <c r="N248" s="1"/>
    </row>
    <row r="249" spans="1:14">
      <c r="A249" s="37"/>
      <c r="B249" s="9"/>
      <c r="C249" s="9"/>
      <c r="D249" s="10"/>
      <c r="E249" s="9"/>
      <c r="F249" s="11"/>
      <c r="G249" s="11"/>
      <c r="H249" s="11"/>
      <c r="I249" s="11"/>
      <c r="J249" s="11"/>
      <c r="K249" s="11"/>
      <c r="L249" s="11"/>
      <c r="M249" s="1"/>
      <c r="N249" s="1"/>
    </row>
    <row r="250" spans="1:14">
      <c r="A250" s="37"/>
      <c r="B250" s="9"/>
      <c r="C250" s="9"/>
      <c r="D250" s="10"/>
      <c r="E250" s="9"/>
      <c r="F250" s="11"/>
      <c r="G250" s="11"/>
      <c r="H250" s="11"/>
      <c r="I250" s="11"/>
      <c r="J250" s="11"/>
      <c r="K250" s="11"/>
      <c r="L250" s="11"/>
      <c r="M250" s="36"/>
      <c r="N250" s="1"/>
    </row>
    <row r="251" spans="1:14">
      <c r="A251" s="37"/>
      <c r="B251" s="9"/>
      <c r="C251" s="9"/>
      <c r="D251" s="10"/>
      <c r="E251" s="9"/>
      <c r="F251" s="11"/>
      <c r="G251" s="11"/>
      <c r="H251" s="11"/>
      <c r="I251" s="11"/>
      <c r="J251" s="11"/>
      <c r="K251" s="11"/>
      <c r="L251" s="11"/>
      <c r="M251" s="36"/>
      <c r="N251" s="1"/>
    </row>
    <row r="252" spans="1:14">
      <c r="A252" s="37"/>
      <c r="B252" s="9"/>
      <c r="C252" s="9"/>
      <c r="D252" s="10"/>
      <c r="E252" s="9"/>
      <c r="F252" s="11"/>
      <c r="G252" s="11"/>
      <c r="H252" s="11"/>
      <c r="I252" s="11"/>
      <c r="J252" s="11"/>
      <c r="K252" s="11"/>
      <c r="L252" s="11"/>
      <c r="M252" s="36"/>
      <c r="N252" s="1"/>
    </row>
    <row r="253" spans="1:14">
      <c r="A253" s="37"/>
      <c r="B253" s="9"/>
      <c r="C253" s="9"/>
      <c r="D253" s="10"/>
      <c r="E253" s="9"/>
      <c r="F253" s="11"/>
      <c r="G253" s="11"/>
      <c r="H253" s="11"/>
      <c r="I253" s="11"/>
      <c r="J253" s="11"/>
      <c r="K253" s="11"/>
      <c r="L253" s="11"/>
      <c r="M253" s="1"/>
      <c r="N253" s="1"/>
    </row>
    <row r="254" spans="1:14">
      <c r="A254" s="37"/>
      <c r="B254" s="9"/>
      <c r="C254" s="9"/>
      <c r="D254" s="10"/>
      <c r="E254" s="9"/>
      <c r="F254" s="11"/>
      <c r="G254" s="11"/>
      <c r="H254" s="11"/>
      <c r="I254" s="11"/>
      <c r="J254" s="11"/>
      <c r="K254" s="11"/>
      <c r="L254" s="11"/>
      <c r="M254" s="1"/>
      <c r="N254" s="1"/>
    </row>
    <row r="255" spans="1:14">
      <c r="A255" s="37"/>
      <c r="B255" s="9"/>
      <c r="C255" s="9"/>
      <c r="D255" s="10"/>
      <c r="E255" s="9"/>
      <c r="F255" s="11"/>
      <c r="G255" s="11"/>
      <c r="H255" s="11"/>
      <c r="I255" s="11"/>
      <c r="J255" s="11"/>
      <c r="K255" s="11"/>
      <c r="L255" s="11"/>
      <c r="M255" s="1"/>
      <c r="N255" s="1"/>
    </row>
    <row r="256" spans="1:14">
      <c r="A256" s="37"/>
      <c r="B256" s="9"/>
      <c r="C256" s="9"/>
      <c r="D256" s="10"/>
      <c r="E256" s="9"/>
      <c r="F256" s="11"/>
      <c r="G256" s="11"/>
      <c r="H256" s="11"/>
      <c r="I256" s="11"/>
      <c r="J256" s="11"/>
      <c r="K256" s="11"/>
      <c r="L256" s="11"/>
      <c r="M256" s="36"/>
      <c r="N256" s="1"/>
    </row>
    <row r="257" spans="1:14">
      <c r="A257" s="37"/>
      <c r="B257" s="9"/>
      <c r="C257" s="9"/>
      <c r="D257" s="10"/>
      <c r="E257" s="9"/>
      <c r="F257" s="11"/>
      <c r="G257" s="11"/>
      <c r="H257" s="11"/>
      <c r="I257" s="11"/>
      <c r="J257" s="11"/>
      <c r="K257" s="11"/>
      <c r="L257" s="11"/>
      <c r="M257" s="36"/>
      <c r="N257" s="1"/>
    </row>
    <row r="258" spans="1:14">
      <c r="A258" s="37"/>
      <c r="B258" s="9"/>
      <c r="C258" s="9"/>
      <c r="D258" s="10"/>
      <c r="E258" s="9"/>
      <c r="F258" s="11"/>
      <c r="G258" s="11"/>
      <c r="H258" s="11"/>
      <c r="I258" s="11"/>
      <c r="J258" s="11"/>
      <c r="K258" s="11"/>
      <c r="L258" s="11"/>
      <c r="M258" s="1"/>
      <c r="N258" s="1"/>
    </row>
    <row r="259" spans="1:14">
      <c r="A259" s="37"/>
      <c r="B259" s="9"/>
      <c r="C259" s="9"/>
      <c r="D259" s="10"/>
      <c r="E259" s="9"/>
      <c r="F259" s="11"/>
      <c r="G259" s="11"/>
      <c r="H259" s="11"/>
      <c r="I259" s="11"/>
      <c r="J259" s="11"/>
      <c r="K259" s="11"/>
      <c r="L259" s="11"/>
      <c r="M259" s="1"/>
      <c r="N259" s="1"/>
    </row>
    <row r="260" spans="1:14">
      <c r="A260" s="37"/>
      <c r="B260" s="9"/>
      <c r="C260" s="9"/>
      <c r="D260" s="10"/>
      <c r="E260" s="9"/>
      <c r="F260" s="11"/>
      <c r="G260" s="11"/>
      <c r="H260" s="11"/>
      <c r="I260" s="11"/>
      <c r="J260" s="11"/>
      <c r="K260" s="11"/>
      <c r="L260" s="11"/>
      <c r="M260" s="1"/>
      <c r="N260" s="1"/>
    </row>
    <row r="261" spans="1:14">
      <c r="A261" s="37"/>
      <c r="B261" s="9"/>
      <c r="C261" s="9"/>
      <c r="D261" s="10"/>
      <c r="E261" s="9"/>
      <c r="F261" s="11"/>
      <c r="G261" s="11"/>
      <c r="H261" s="11"/>
      <c r="I261" s="11"/>
      <c r="J261" s="11"/>
      <c r="K261" s="11"/>
      <c r="L261" s="11"/>
      <c r="M261" s="1"/>
      <c r="N261" s="1"/>
    </row>
    <row r="262" spans="1:14">
      <c r="A262" s="37"/>
      <c r="B262" s="9"/>
      <c r="C262" s="9"/>
      <c r="D262" s="10"/>
      <c r="E262" s="9"/>
      <c r="F262" s="11"/>
      <c r="G262" s="11"/>
      <c r="H262" s="11"/>
      <c r="I262" s="11"/>
      <c r="J262" s="11"/>
      <c r="K262" s="11"/>
      <c r="L262" s="11"/>
      <c r="M262" s="1"/>
      <c r="N262" s="1"/>
    </row>
    <row r="263" spans="1:14">
      <c r="A263" s="37"/>
      <c r="B263" s="39"/>
      <c r="C263" s="9"/>
      <c r="D263" s="10"/>
      <c r="E263" s="9"/>
      <c r="F263" s="11"/>
      <c r="G263" s="11"/>
      <c r="H263" s="11"/>
      <c r="I263" s="11"/>
      <c r="J263" s="11"/>
      <c r="K263" s="11"/>
      <c r="L263" s="11"/>
      <c r="M263" s="1"/>
      <c r="N263" s="1"/>
    </row>
    <row r="264" spans="1:14">
      <c r="A264" s="37"/>
      <c r="B264" s="39"/>
      <c r="C264" s="9"/>
      <c r="D264" s="10"/>
      <c r="E264" s="9"/>
      <c r="F264" s="11"/>
      <c r="G264" s="11"/>
      <c r="H264" s="11"/>
      <c r="I264" s="11"/>
      <c r="J264" s="11"/>
      <c r="K264" s="11"/>
      <c r="L264" s="11"/>
      <c r="M264" s="1"/>
      <c r="N264" s="1"/>
    </row>
    <row r="265" spans="1:14">
      <c r="A265" s="37"/>
      <c r="B265" s="39"/>
      <c r="C265" s="9"/>
      <c r="D265" s="10"/>
      <c r="E265" s="9"/>
      <c r="F265" s="11"/>
      <c r="G265" s="11"/>
      <c r="H265" s="11"/>
      <c r="I265" s="11"/>
      <c r="J265" s="11"/>
      <c r="K265" s="11"/>
      <c r="L265" s="11"/>
      <c r="M265" s="1"/>
      <c r="N265" s="1"/>
    </row>
    <row r="266" spans="1:14">
      <c r="A266" s="37"/>
      <c r="B266" s="9"/>
      <c r="C266" s="9"/>
      <c r="D266" s="10"/>
      <c r="E266" s="9"/>
      <c r="F266" s="11"/>
      <c r="G266" s="11"/>
      <c r="H266" s="11"/>
      <c r="I266" s="11"/>
      <c r="J266" s="11"/>
      <c r="K266" s="11"/>
      <c r="L266" s="11"/>
      <c r="M266" s="1"/>
      <c r="N266" s="1"/>
    </row>
    <row r="267" spans="1:14">
      <c r="A267" s="37"/>
      <c r="B267" s="9"/>
      <c r="C267" s="9"/>
      <c r="D267" s="10"/>
      <c r="E267" s="9"/>
      <c r="F267" s="11"/>
      <c r="G267" s="11"/>
      <c r="H267" s="11"/>
      <c r="I267" s="11"/>
      <c r="J267" s="11"/>
      <c r="K267" s="11"/>
      <c r="L267" s="11"/>
      <c r="M267" s="1"/>
      <c r="N267" s="1"/>
    </row>
    <row r="268" spans="1:14">
      <c r="A268" s="37"/>
      <c r="B268" s="9"/>
      <c r="C268" s="9"/>
      <c r="D268" s="10"/>
      <c r="E268" s="9"/>
      <c r="F268" s="11"/>
      <c r="G268" s="11"/>
      <c r="H268" s="11"/>
      <c r="I268" s="11"/>
      <c r="J268" s="11"/>
      <c r="K268" s="11"/>
      <c r="L268" s="11"/>
      <c r="M268" s="1"/>
      <c r="N268" s="1"/>
    </row>
    <row r="269" spans="1:14">
      <c r="A269" s="37"/>
      <c r="B269" s="9"/>
      <c r="C269" s="9"/>
      <c r="D269" s="10"/>
      <c r="E269" s="9"/>
      <c r="F269" s="11"/>
      <c r="G269" s="11"/>
      <c r="H269" s="11"/>
      <c r="I269" s="11"/>
      <c r="J269" s="11"/>
      <c r="K269" s="11"/>
      <c r="L269" s="11"/>
      <c r="M269" s="1"/>
      <c r="N269" s="1"/>
    </row>
    <row r="270" spans="1:14">
      <c r="A270" s="37"/>
      <c r="B270" s="9"/>
      <c r="C270" s="9"/>
      <c r="D270" s="10"/>
      <c r="E270" s="9"/>
      <c r="F270" s="11"/>
      <c r="G270" s="11"/>
      <c r="H270" s="11"/>
      <c r="I270" s="11"/>
      <c r="J270" s="11"/>
      <c r="K270" s="11"/>
      <c r="L270" s="11"/>
      <c r="M270" s="1"/>
      <c r="N270" s="1"/>
    </row>
    <row r="271" spans="1:14">
      <c r="A271" s="37"/>
      <c r="B271" s="9"/>
      <c r="C271" s="9"/>
      <c r="D271" s="10"/>
      <c r="E271" s="9"/>
      <c r="F271" s="11"/>
      <c r="G271" s="11"/>
      <c r="H271" s="11"/>
      <c r="I271" s="11"/>
      <c r="J271" s="11"/>
      <c r="K271" s="11"/>
      <c r="L271" s="11"/>
      <c r="M271" s="1"/>
      <c r="N271" s="1"/>
    </row>
    <row r="272" spans="1:14">
      <c r="A272" s="1"/>
      <c r="B272" s="1"/>
      <c r="C272" s="1"/>
      <c r="D272" s="1"/>
      <c r="M272" s="1"/>
    </row>
    <row r="273" spans="1:4">
      <c r="A273" s="1"/>
      <c r="B273" s="1"/>
      <c r="C273" s="1"/>
      <c r="D273" s="1"/>
    </row>
  </sheetData>
  <mergeCells count="10">
    <mergeCell ref="A2:M2"/>
    <mergeCell ref="A8:M8"/>
    <mergeCell ref="A36:M36"/>
    <mergeCell ref="A3:A7"/>
    <mergeCell ref="A96:A130"/>
    <mergeCell ref="A95:M95"/>
    <mergeCell ref="A63:A94"/>
    <mergeCell ref="A62:M62"/>
    <mergeCell ref="A37:A61"/>
    <mergeCell ref="A9:A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73"/>
  <sheetViews>
    <sheetView topLeftCell="A43" zoomScaleNormal="100" workbookViewId="0">
      <selection activeCell="I58" sqref="I58"/>
    </sheetView>
  </sheetViews>
  <sheetFormatPr defaultRowHeight="15"/>
  <cols>
    <col min="4" max="4" width="15" customWidth="1"/>
    <col min="5" max="5" width="18.28515625" customWidth="1"/>
    <col min="6" max="8" width="14.7109375" customWidth="1"/>
    <col min="9" max="9" width="15.7109375" customWidth="1"/>
    <col min="10" max="11" width="17.85546875" customWidth="1"/>
    <col min="13" max="13" width="21.7109375" customWidth="1"/>
    <col min="15" max="15" width="24.28515625" bestFit="1" customWidth="1"/>
  </cols>
  <sheetData>
    <row r="1" spans="1:20" ht="39" thickBot="1">
      <c r="A1" s="32" t="s">
        <v>0</v>
      </c>
      <c r="B1" s="32" t="s">
        <v>1</v>
      </c>
      <c r="C1" s="32" t="s">
        <v>2</v>
      </c>
      <c r="D1" s="32" t="s">
        <v>3</v>
      </c>
      <c r="E1" s="32" t="s">
        <v>67</v>
      </c>
      <c r="F1" s="32" t="s">
        <v>4</v>
      </c>
      <c r="G1" s="32" t="s">
        <v>5</v>
      </c>
      <c r="H1" s="32" t="s">
        <v>49</v>
      </c>
      <c r="I1" s="32" t="s">
        <v>6</v>
      </c>
      <c r="J1" s="32" t="s">
        <v>7</v>
      </c>
      <c r="K1" s="32" t="s">
        <v>50</v>
      </c>
      <c r="L1" s="32" t="s">
        <v>8</v>
      </c>
      <c r="M1" s="55" t="s">
        <v>73</v>
      </c>
    </row>
    <row r="2" spans="1:20" ht="15.75" customHeight="1" thickBot="1">
      <c r="A2" s="83">
        <v>2004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O2" s="65">
        <v>2004</v>
      </c>
      <c r="P2" s="52" t="s">
        <v>53</v>
      </c>
      <c r="Q2" s="53" t="s">
        <v>54</v>
      </c>
      <c r="R2" s="53" t="s">
        <v>55</v>
      </c>
      <c r="S2" s="53" t="s">
        <v>56</v>
      </c>
      <c r="T2" s="54" t="s">
        <v>57</v>
      </c>
    </row>
    <row r="3" spans="1:20" ht="15" customHeight="1">
      <c r="A3" s="74">
        <v>2004</v>
      </c>
      <c r="B3" s="9" t="s">
        <v>9</v>
      </c>
      <c r="C3" s="57">
        <v>1</v>
      </c>
      <c r="D3" s="10">
        <v>38176</v>
      </c>
      <c r="E3" s="44">
        <v>3</v>
      </c>
      <c r="F3" s="44">
        <v>5.55</v>
      </c>
      <c r="G3" s="44">
        <v>0.28999999999999998</v>
      </c>
      <c r="H3" s="43">
        <f t="shared" ref="H3:H10" si="0">100*G3/F3</f>
        <v>5.2252252252252251</v>
      </c>
      <c r="I3" s="43">
        <v>5.27</v>
      </c>
      <c r="J3" s="43">
        <v>0.68</v>
      </c>
      <c r="K3" s="43">
        <f>100*J3/F3</f>
        <v>12.252252252252253</v>
      </c>
      <c r="L3" s="43">
        <f>100*(F3-G3-J3)/F3</f>
        <v>82.522522522522522</v>
      </c>
      <c r="M3" s="26">
        <f>J3/I3*100</f>
        <v>12.903225806451616</v>
      </c>
      <c r="O3" s="66" t="s">
        <v>63</v>
      </c>
      <c r="P3" s="24">
        <f>AVERAGE(F3:F10)</f>
        <v>7.3774999999999995</v>
      </c>
      <c r="Q3" s="25">
        <f>MIN(F3:F10)</f>
        <v>3.67</v>
      </c>
      <c r="R3" s="25">
        <f>MAX(F3:F10)</f>
        <v>13.83</v>
      </c>
      <c r="S3" s="25">
        <f>PERCENTILE(F3:F10,0.95)</f>
        <v>13.276999999999999</v>
      </c>
      <c r="T3" s="26">
        <f>100*STDEV(F3:F10)/P3</f>
        <v>49.512366991053561</v>
      </c>
    </row>
    <row r="4" spans="1:20">
      <c r="A4" s="75"/>
      <c r="B4" s="22" t="s">
        <v>10</v>
      </c>
      <c r="C4" s="22" t="s">
        <v>11</v>
      </c>
      <c r="D4" s="20">
        <v>38193</v>
      </c>
      <c r="E4" s="22">
        <v>5</v>
      </c>
      <c r="F4" s="43">
        <v>5.64</v>
      </c>
      <c r="G4" s="44">
        <v>1.83</v>
      </c>
      <c r="H4" s="43">
        <f t="shared" si="0"/>
        <v>32.446808510638299</v>
      </c>
      <c r="I4" s="43">
        <v>3.8</v>
      </c>
      <c r="J4" s="43">
        <f>AVERAGE(1.95,1.95,2.14,2.14)</f>
        <v>2.0449999999999999</v>
      </c>
      <c r="K4" s="43">
        <f t="shared" ref="K4:K10" si="1">100*J4/F4</f>
        <v>36.258865248226954</v>
      </c>
      <c r="L4" s="43">
        <f t="shared" ref="L4:L10" si="2">100*(F4-G4-J4)/F4</f>
        <v>31.294326241134748</v>
      </c>
      <c r="M4" s="28">
        <f t="shared" ref="M4:M10" si="3">J4/I4*100</f>
        <v>53.815789473684205</v>
      </c>
      <c r="O4" s="67" t="s">
        <v>64</v>
      </c>
      <c r="P4" s="27">
        <f>AVERAGE(I3:I10)</f>
        <v>6.7675000000000001</v>
      </c>
      <c r="Q4" s="21">
        <f>MIN(I3:I10)</f>
        <v>3.6</v>
      </c>
      <c r="R4" s="21">
        <f>MAX(I3:I10)</f>
        <v>13.6</v>
      </c>
      <c r="S4" s="21">
        <f>PERCENTILE(I3:I10,0.95)</f>
        <v>12.535999999999998</v>
      </c>
      <c r="T4" s="28">
        <f>100*STDEV(I3:I10)/P4</f>
        <v>52.680128963808166</v>
      </c>
    </row>
    <row r="5" spans="1:20">
      <c r="A5" s="75"/>
      <c r="B5" s="45" t="s">
        <v>10</v>
      </c>
      <c r="C5" s="44" t="s">
        <v>12</v>
      </c>
      <c r="D5" s="46">
        <v>38204</v>
      </c>
      <c r="E5" s="44">
        <v>3</v>
      </c>
      <c r="F5" s="43">
        <v>3.67</v>
      </c>
      <c r="G5" s="44">
        <v>0.08</v>
      </c>
      <c r="H5" s="43">
        <f t="shared" si="0"/>
        <v>2.1798365122615806</v>
      </c>
      <c r="I5" s="43">
        <v>3.6</v>
      </c>
      <c r="J5" s="44">
        <v>2.63</v>
      </c>
      <c r="K5" s="43">
        <f t="shared" si="1"/>
        <v>71.662125340599459</v>
      </c>
      <c r="L5" s="43">
        <f t="shared" si="2"/>
        <v>26.158038147138964</v>
      </c>
      <c r="M5" s="28">
        <f t="shared" si="3"/>
        <v>73.055555555555557</v>
      </c>
      <c r="O5" s="67" t="s">
        <v>60</v>
      </c>
      <c r="P5" s="27">
        <f>AVERAGE(H3:H10)</f>
        <v>8.825718304986971</v>
      </c>
      <c r="Q5" s="21">
        <f>MIN(H3:H10)</f>
        <v>0.42194092827004215</v>
      </c>
      <c r="R5" s="21">
        <f>MAX(H3:H10)</f>
        <v>32.446808510638299</v>
      </c>
      <c r="S5" s="21">
        <f>PERCENTILE(H3:H10,0.95)</f>
        <v>25.976139817629168</v>
      </c>
      <c r="T5" s="28">
        <f>100*STDEV(H3:H10)/P5</f>
        <v>121.71020965151489</v>
      </c>
    </row>
    <row r="6" spans="1:20" ht="18">
      <c r="A6" s="75"/>
      <c r="B6" s="44" t="s">
        <v>10</v>
      </c>
      <c r="C6" s="44" t="s">
        <v>13</v>
      </c>
      <c r="D6" s="46">
        <v>38213</v>
      </c>
      <c r="E6" s="44">
        <v>3</v>
      </c>
      <c r="F6" s="43">
        <v>4.9000000000000004</v>
      </c>
      <c r="G6" s="44">
        <v>0.57999999999999996</v>
      </c>
      <c r="H6" s="43">
        <f t="shared" si="0"/>
        <v>11.836734693877549</v>
      </c>
      <c r="I6" s="43">
        <v>4.32</v>
      </c>
      <c r="J6" s="44">
        <v>2.37</v>
      </c>
      <c r="K6" s="43">
        <f t="shared" si="1"/>
        <v>48.367346938775505</v>
      </c>
      <c r="L6" s="43">
        <f t="shared" si="2"/>
        <v>39.795918367346943</v>
      </c>
      <c r="M6" s="28">
        <f t="shared" si="3"/>
        <v>54.861111111111107</v>
      </c>
      <c r="O6" s="67" t="s">
        <v>84</v>
      </c>
      <c r="P6" s="27">
        <f>AVERAGE(K3:K10)</f>
        <v>28.415685635359722</v>
      </c>
      <c r="Q6" s="21">
        <f>MIN(K3:K10)</f>
        <v>0</v>
      </c>
      <c r="R6" s="21">
        <f>MAX(K3:K10)</f>
        <v>71.662125340599459</v>
      </c>
      <c r="S6" s="21">
        <f>PERCENTILE(K3:K10,0.95)</f>
        <v>64.497951970305039</v>
      </c>
      <c r="T6" s="28">
        <f>100*STDEV(K3:K10)/P6</f>
        <v>95.532687846402908</v>
      </c>
    </row>
    <row r="7" spans="1:20" ht="18">
      <c r="A7" s="75"/>
      <c r="B7" s="44" t="s">
        <v>14</v>
      </c>
      <c r="C7" s="44">
        <v>1</v>
      </c>
      <c r="D7" s="46">
        <v>38205</v>
      </c>
      <c r="E7" s="44">
        <v>2</v>
      </c>
      <c r="F7" s="43">
        <v>7.11</v>
      </c>
      <c r="G7" s="44">
        <v>0.03</v>
      </c>
      <c r="H7" s="43">
        <f t="shared" si="0"/>
        <v>0.42194092827004215</v>
      </c>
      <c r="I7" s="43">
        <v>7.08</v>
      </c>
      <c r="J7" s="47">
        <v>0</v>
      </c>
      <c r="K7" s="47">
        <f t="shared" si="1"/>
        <v>0</v>
      </c>
      <c r="L7" s="43">
        <f t="shared" si="2"/>
        <v>99.578059071729953</v>
      </c>
      <c r="M7" s="28">
        <f t="shared" si="3"/>
        <v>0</v>
      </c>
      <c r="O7" s="68" t="s">
        <v>85</v>
      </c>
      <c r="P7" s="27">
        <f>AVERAGE(M3:M10)</f>
        <v>31.937665457254056</v>
      </c>
      <c r="Q7" s="21">
        <f>MIN(M3:M10)</f>
        <v>0</v>
      </c>
      <c r="R7" s="21">
        <f>MAX(M3:M10)</f>
        <v>73.055555555555557</v>
      </c>
      <c r="S7" s="21">
        <f>PERCENTILE(M3:M10,0.95)</f>
        <v>66.687499999999986</v>
      </c>
      <c r="T7" s="28">
        <f>100*STDEV(M3:M10)/P7</f>
        <v>91.951818972347183</v>
      </c>
    </row>
    <row r="8" spans="1:20" ht="18.75" thickBot="1">
      <c r="A8" s="75"/>
      <c r="B8" s="44" t="s">
        <v>14</v>
      </c>
      <c r="C8" s="44">
        <v>2</v>
      </c>
      <c r="D8" s="46">
        <v>38213</v>
      </c>
      <c r="E8" s="44">
        <v>3</v>
      </c>
      <c r="F8" s="43">
        <v>6.07</v>
      </c>
      <c r="G8" s="44">
        <v>0.17</v>
      </c>
      <c r="H8" s="43">
        <f t="shared" si="0"/>
        <v>2.8006589785831961</v>
      </c>
      <c r="I8" s="43">
        <v>5.91</v>
      </c>
      <c r="J8" s="47">
        <v>0</v>
      </c>
      <c r="K8" s="47">
        <f t="shared" si="1"/>
        <v>0</v>
      </c>
      <c r="L8" s="43">
        <f t="shared" si="2"/>
        <v>97.199341021416799</v>
      </c>
      <c r="M8" s="28">
        <f t="shared" si="3"/>
        <v>0</v>
      </c>
      <c r="O8" s="69" t="s">
        <v>86</v>
      </c>
      <c r="P8" s="29">
        <f>AVERAGE(L3:L10)</f>
        <v>62.758596059653314</v>
      </c>
      <c r="Q8" s="19">
        <f>MIN(L3:L10)</f>
        <v>26.158038147138964</v>
      </c>
      <c r="R8" s="19">
        <f>MAX(L3:L10)</f>
        <v>99.578059071729953</v>
      </c>
      <c r="S8" s="19">
        <f>PERCENTILE(L3:L10,0.95)</f>
        <v>98.745507754120354</v>
      </c>
      <c r="T8" s="30">
        <f>100*STDEV(L3:L10)/P8</f>
        <v>47.732384709750029</v>
      </c>
    </row>
    <row r="9" spans="1:20">
      <c r="A9" s="75"/>
      <c r="B9" s="44" t="s">
        <v>68</v>
      </c>
      <c r="C9" s="44">
        <v>1</v>
      </c>
      <c r="D9" s="46">
        <v>38162</v>
      </c>
      <c r="E9" s="44">
        <v>8</v>
      </c>
      <c r="F9" s="43">
        <v>12.25</v>
      </c>
      <c r="G9" s="44">
        <v>1.71</v>
      </c>
      <c r="H9" s="43">
        <f t="shared" si="0"/>
        <v>13.959183673469388</v>
      </c>
      <c r="I9" s="43">
        <v>10.56</v>
      </c>
      <c r="J9" s="44">
        <v>0.93</v>
      </c>
      <c r="K9" s="47">
        <f t="shared" si="1"/>
        <v>7.591836734693878</v>
      </c>
      <c r="L9" s="43">
        <f t="shared" si="2"/>
        <v>78.448979591836732</v>
      </c>
      <c r="M9" s="28">
        <f t="shared" si="3"/>
        <v>8.8068181818181817</v>
      </c>
    </row>
    <row r="10" spans="1:20" ht="15.75" thickBot="1">
      <c r="A10" s="75"/>
      <c r="B10" s="44" t="s">
        <v>68</v>
      </c>
      <c r="C10" s="44">
        <v>1</v>
      </c>
      <c r="D10" s="46">
        <v>38191</v>
      </c>
      <c r="E10" s="44">
        <v>10</v>
      </c>
      <c r="F10" s="43">
        <v>13.83</v>
      </c>
      <c r="G10" s="44">
        <v>0.24</v>
      </c>
      <c r="H10" s="43">
        <f t="shared" si="0"/>
        <v>1.735357917570499</v>
      </c>
      <c r="I10" s="43">
        <v>13.6</v>
      </c>
      <c r="J10" s="44">
        <v>7.08</v>
      </c>
      <c r="K10" s="43">
        <f t="shared" si="1"/>
        <v>51.193058568329718</v>
      </c>
      <c r="L10" s="43">
        <f t="shared" si="2"/>
        <v>47.071583514099785</v>
      </c>
      <c r="M10" s="28">
        <f t="shared" si="3"/>
        <v>52.058823529411768</v>
      </c>
    </row>
    <row r="11" spans="1:20" ht="15.75" thickBot="1">
      <c r="A11" s="83">
        <v>2005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5"/>
    </row>
    <row r="12" spans="1:20">
      <c r="A12" s="74">
        <v>2005</v>
      </c>
      <c r="B12" s="8" t="s">
        <v>17</v>
      </c>
      <c r="C12" s="4" t="s">
        <v>12</v>
      </c>
      <c r="D12" s="16">
        <v>38529</v>
      </c>
      <c r="E12" s="9">
        <v>13</v>
      </c>
      <c r="F12" s="11">
        <v>13.51</v>
      </c>
      <c r="G12" s="11">
        <v>0.54</v>
      </c>
      <c r="H12" s="11">
        <f t="shared" ref="H12:H64" si="4">100*G12/F12</f>
        <v>3.9970392301998521</v>
      </c>
      <c r="I12" s="11">
        <v>12.98</v>
      </c>
      <c r="J12" s="11">
        <v>3.92</v>
      </c>
      <c r="K12" s="11">
        <f t="shared" ref="K12:K64" si="5">100*J12/F12</f>
        <v>29.015544041450777</v>
      </c>
      <c r="L12" s="34">
        <f>100*(F12-G12-J12)/F12</f>
        <v>66.987416728349359</v>
      </c>
      <c r="M12" s="26">
        <f t="shared" ref="M12:M64" si="6">J12/I12*100</f>
        <v>30.200308166409862</v>
      </c>
    </row>
    <row r="13" spans="1:20" ht="15" customHeight="1" thickBot="1">
      <c r="A13" s="75"/>
      <c r="B13" s="8" t="s">
        <v>17</v>
      </c>
      <c r="C13" s="4">
        <v>1</v>
      </c>
      <c r="D13" s="16">
        <v>38544</v>
      </c>
      <c r="E13" s="9">
        <v>6</v>
      </c>
      <c r="F13" s="11">
        <v>11.37</v>
      </c>
      <c r="G13" s="11">
        <v>0.22</v>
      </c>
      <c r="H13" s="11">
        <f t="shared" si="4"/>
        <v>1.9349164467897979</v>
      </c>
      <c r="I13" s="11">
        <v>11.15</v>
      </c>
      <c r="J13" s="11">
        <v>9.11</v>
      </c>
      <c r="K13" s="11">
        <f t="shared" si="5"/>
        <v>80.123131046613906</v>
      </c>
      <c r="L13" s="34">
        <f>100*(F13-G13-J13)/F13</f>
        <v>17.941952506596301</v>
      </c>
      <c r="M13" s="28">
        <f t="shared" si="6"/>
        <v>81.704035874439455</v>
      </c>
    </row>
    <row r="14" spans="1:20" ht="15" customHeight="1" thickBot="1">
      <c r="A14" s="75"/>
      <c r="B14" s="8" t="s">
        <v>17</v>
      </c>
      <c r="C14" s="4" t="s">
        <v>12</v>
      </c>
      <c r="D14" s="16">
        <v>38586</v>
      </c>
      <c r="E14" s="9">
        <v>10</v>
      </c>
      <c r="F14" s="11">
        <v>10.42</v>
      </c>
      <c r="G14" s="11">
        <v>0.35</v>
      </c>
      <c r="H14" s="11">
        <f t="shared" si="4"/>
        <v>3.3589251439539347</v>
      </c>
      <c r="I14" s="11">
        <v>10.07</v>
      </c>
      <c r="J14" s="5">
        <f>(1.37+0.36)/2</f>
        <v>0.86499999999999999</v>
      </c>
      <c r="K14" s="11">
        <f t="shared" si="5"/>
        <v>8.3013435700575808</v>
      </c>
      <c r="L14" s="34">
        <f t="shared" ref="L14:L64" si="7">100*(F14-G14-J14)/F14</f>
        <v>88.339731285988478</v>
      </c>
      <c r="M14" s="28">
        <f t="shared" si="6"/>
        <v>8.5898709036742797</v>
      </c>
      <c r="O14" s="65">
        <v>2005</v>
      </c>
      <c r="P14" s="52" t="s">
        <v>53</v>
      </c>
      <c r="Q14" s="53" t="s">
        <v>54</v>
      </c>
      <c r="R14" s="53" t="s">
        <v>55</v>
      </c>
      <c r="S14" s="53" t="s">
        <v>56</v>
      </c>
      <c r="T14" s="54" t="s">
        <v>57</v>
      </c>
    </row>
    <row r="15" spans="1:20" ht="15" customHeight="1">
      <c r="A15" s="75"/>
      <c r="B15" s="8" t="s">
        <v>18</v>
      </c>
      <c r="C15" s="4">
        <v>1</v>
      </c>
      <c r="D15" s="16">
        <v>38523</v>
      </c>
      <c r="E15" s="9">
        <v>6</v>
      </c>
      <c r="F15" s="11">
        <v>16.37</v>
      </c>
      <c r="G15" s="11">
        <v>2.0299999999999998</v>
      </c>
      <c r="H15" s="11">
        <f t="shared" si="4"/>
        <v>12.400733048259008</v>
      </c>
      <c r="I15" s="11">
        <v>14.34</v>
      </c>
      <c r="J15" s="5">
        <v>0.97</v>
      </c>
      <c r="K15" s="11">
        <f t="shared" si="5"/>
        <v>5.9254734270006102</v>
      </c>
      <c r="L15" s="34">
        <f t="shared" si="7"/>
        <v>81.673793524740375</v>
      </c>
      <c r="M15" s="28">
        <f t="shared" si="6"/>
        <v>6.7642956764295672</v>
      </c>
      <c r="O15" s="66" t="s">
        <v>63</v>
      </c>
      <c r="P15" s="24">
        <f>AVERAGE(F12:F64)</f>
        <v>6.8639622641509446</v>
      </c>
      <c r="Q15" s="25">
        <f>MIN(F12:F64)</f>
        <v>2.2400000000000002</v>
      </c>
      <c r="R15" s="25">
        <f>MAX(F12:F64)</f>
        <v>16.37</v>
      </c>
      <c r="S15" s="25">
        <f>PERCENTILE(F12:F64,0.95)</f>
        <v>13.407999999999999</v>
      </c>
      <c r="T15" s="26">
        <f>100*STDEV(F12:F64)/P15</f>
        <v>46.621470337837309</v>
      </c>
    </row>
    <row r="16" spans="1:20">
      <c r="A16" s="75"/>
      <c r="B16" s="8" t="s">
        <v>18</v>
      </c>
      <c r="C16" s="4">
        <v>1</v>
      </c>
      <c r="D16" s="16">
        <v>38553</v>
      </c>
      <c r="E16" s="9">
        <v>6</v>
      </c>
      <c r="F16" s="11">
        <v>7.45</v>
      </c>
      <c r="G16" s="11">
        <v>2.14</v>
      </c>
      <c r="H16" s="11">
        <f t="shared" si="4"/>
        <v>28.724832214765101</v>
      </c>
      <c r="I16" s="11">
        <v>5.28</v>
      </c>
      <c r="J16" s="5">
        <v>0</v>
      </c>
      <c r="K16" s="11">
        <f t="shared" si="5"/>
        <v>0</v>
      </c>
      <c r="L16" s="34">
        <f t="shared" si="7"/>
        <v>71.275167785234899</v>
      </c>
      <c r="M16" s="28">
        <f t="shared" si="6"/>
        <v>0</v>
      </c>
      <c r="O16" s="67" t="s">
        <v>64</v>
      </c>
      <c r="P16" s="27">
        <f>AVERAGE(I12:I64)</f>
        <v>6.1941509433962283</v>
      </c>
      <c r="Q16" s="21">
        <f>MIN(I12:I64)</f>
        <v>2.2400000000000002</v>
      </c>
      <c r="R16" s="21">
        <f>MAX(I12:I64)</f>
        <v>14.34</v>
      </c>
      <c r="S16" s="21">
        <f>PERCENTILE(I12:I64,0.95)</f>
        <v>11.208</v>
      </c>
      <c r="T16" s="28">
        <f>100*STDEV(I12:I64)/P16</f>
        <v>43.181038658206973</v>
      </c>
    </row>
    <row r="17" spans="1:20">
      <c r="A17" s="75"/>
      <c r="B17" s="8" t="s">
        <v>18</v>
      </c>
      <c r="C17" s="4">
        <v>1</v>
      </c>
      <c r="D17" s="16">
        <v>38609</v>
      </c>
      <c r="E17" s="9">
        <v>10</v>
      </c>
      <c r="F17" s="11">
        <v>13.24</v>
      </c>
      <c r="G17" s="11">
        <v>2.73</v>
      </c>
      <c r="H17" s="11">
        <f t="shared" si="4"/>
        <v>20.619335347432024</v>
      </c>
      <c r="I17" s="11">
        <v>10.5</v>
      </c>
      <c r="J17" s="5">
        <v>0.66</v>
      </c>
      <c r="K17" s="11">
        <f t="shared" si="5"/>
        <v>4.9848942598187307</v>
      </c>
      <c r="L17" s="34">
        <f t="shared" si="7"/>
        <v>74.395770392749242</v>
      </c>
      <c r="M17" s="28">
        <f t="shared" si="6"/>
        <v>6.2857142857142865</v>
      </c>
      <c r="O17" s="67" t="s">
        <v>60</v>
      </c>
      <c r="P17" s="27">
        <f>AVERAGE(H12:H64)</f>
        <v>8.0190768660072909</v>
      </c>
      <c r="Q17" s="21">
        <f>MIN(H12:H64)</f>
        <v>0</v>
      </c>
      <c r="R17" s="21">
        <f>MAX(H12:H64)</f>
        <v>28.724832214765101</v>
      </c>
      <c r="S17" s="21">
        <f>PERCENTILE(H12:H64,0.95)</f>
        <v>23.121671410105723</v>
      </c>
      <c r="T17" s="28">
        <f>100*STDEV(H12:H64)/P17</f>
        <v>100.39928605038307</v>
      </c>
    </row>
    <row r="18" spans="1:20" ht="18">
      <c r="A18" s="75"/>
      <c r="B18" s="8" t="s">
        <v>9</v>
      </c>
      <c r="C18" s="4">
        <v>1</v>
      </c>
      <c r="D18" s="16">
        <v>38525</v>
      </c>
      <c r="E18" s="9">
        <v>3</v>
      </c>
      <c r="F18" s="11">
        <v>5.27</v>
      </c>
      <c r="G18" s="11">
        <v>0.77</v>
      </c>
      <c r="H18" s="11">
        <f t="shared" si="4"/>
        <v>14.611005692599623</v>
      </c>
      <c r="I18" s="11">
        <v>4.49</v>
      </c>
      <c r="J18" s="5">
        <v>1.73</v>
      </c>
      <c r="K18" s="11">
        <f t="shared" si="5"/>
        <v>32.827324478178369</v>
      </c>
      <c r="L18" s="34">
        <f t="shared" si="7"/>
        <v>52.561669829222012</v>
      </c>
      <c r="M18" s="28">
        <f t="shared" si="6"/>
        <v>38.530066815144764</v>
      </c>
      <c r="O18" s="67" t="s">
        <v>84</v>
      </c>
      <c r="P18" s="27">
        <f>AVERAGE(K12:K64)</f>
        <v>15.171228412225355</v>
      </c>
      <c r="Q18" s="21">
        <f>MIN(K12:K64)</f>
        <v>0</v>
      </c>
      <c r="R18" s="21">
        <f>MAX(K12:K64)</f>
        <v>80.123131046613906</v>
      </c>
      <c r="S18" s="21">
        <f>PERCENTILE(K12:K64,0.95)</f>
        <v>49.19991680096895</v>
      </c>
      <c r="T18" s="28">
        <f>100*STDEV(K12:K64)/P18</f>
        <v>123.24285602074406</v>
      </c>
    </row>
    <row r="19" spans="1:20" ht="18">
      <c r="A19" s="75"/>
      <c r="B19" s="8" t="s">
        <v>9</v>
      </c>
      <c r="C19" s="4">
        <v>1</v>
      </c>
      <c r="D19" s="16">
        <v>38573</v>
      </c>
      <c r="E19" s="9">
        <v>3</v>
      </c>
      <c r="F19" s="11">
        <v>5.59</v>
      </c>
      <c r="G19" s="11">
        <v>0.54</v>
      </c>
      <c r="H19" s="11">
        <f t="shared" si="4"/>
        <v>9.6601073345259394</v>
      </c>
      <c r="I19" s="11">
        <v>5.05</v>
      </c>
      <c r="J19" s="5">
        <v>0</v>
      </c>
      <c r="K19" s="11">
        <f t="shared" si="5"/>
        <v>0</v>
      </c>
      <c r="L19" s="34">
        <f t="shared" si="7"/>
        <v>90.339892665474068</v>
      </c>
      <c r="M19" s="28">
        <f t="shared" si="6"/>
        <v>0</v>
      </c>
      <c r="O19" s="68" t="s">
        <v>85</v>
      </c>
      <c r="P19" s="27">
        <f>AVERAGE(M12:M64)</f>
        <v>16.797220720870939</v>
      </c>
      <c r="Q19" s="21">
        <f>MIN(M12:M64)</f>
        <v>0</v>
      </c>
      <c r="R19" s="21">
        <f>MAX(M12:M64)</f>
        <v>81.704035874439455</v>
      </c>
      <c r="S19" s="21">
        <f>PERCENTILE(M12:M64,0.95)</f>
        <v>56.983451536643024</v>
      </c>
      <c r="T19" s="28">
        <f>100*STDEV(M12:M64)/P19</f>
        <v>125.06563175351994</v>
      </c>
    </row>
    <row r="20" spans="1:20" ht="18.75" thickBot="1">
      <c r="A20" s="75"/>
      <c r="B20" s="8" t="s">
        <v>19</v>
      </c>
      <c r="C20" s="4">
        <v>2</v>
      </c>
      <c r="D20" s="16">
        <v>38515</v>
      </c>
      <c r="E20" s="9">
        <v>6</v>
      </c>
      <c r="F20" s="11">
        <v>13.67</v>
      </c>
      <c r="G20" s="11">
        <v>2.41</v>
      </c>
      <c r="H20" s="11">
        <f t="shared" si="4"/>
        <v>17.629846378931969</v>
      </c>
      <c r="I20" s="11">
        <v>11.28</v>
      </c>
      <c r="J20" s="5">
        <v>6.45</v>
      </c>
      <c r="K20" s="11">
        <f t="shared" si="5"/>
        <v>47.183613752743234</v>
      </c>
      <c r="L20" s="34">
        <f t="shared" si="7"/>
        <v>35.186539868324793</v>
      </c>
      <c r="M20" s="28">
        <f t="shared" si="6"/>
        <v>57.180851063829799</v>
      </c>
      <c r="O20" s="69" t="s">
        <v>86</v>
      </c>
      <c r="P20" s="29">
        <f>AVERAGE(L12:L64)</f>
        <v>76.809694721767357</v>
      </c>
      <c r="Q20" s="19">
        <f>MIN(L12:L64)</f>
        <v>17.941952506596301</v>
      </c>
      <c r="R20" s="19">
        <f>MAX(L12:L64)</f>
        <v>100</v>
      </c>
      <c r="S20" s="19">
        <f>PERCENTILE(L12:L64,0.95)</f>
        <v>99.349753694581281</v>
      </c>
      <c r="T20" s="30">
        <f>100*STDEV(L12:L64)/P20</f>
        <v>27.380014797260564</v>
      </c>
    </row>
    <row r="21" spans="1:20">
      <c r="A21" s="75"/>
      <c r="B21" s="8" t="s">
        <v>19</v>
      </c>
      <c r="C21" s="4">
        <v>1</v>
      </c>
      <c r="D21" s="16">
        <v>38528</v>
      </c>
      <c r="E21" s="9">
        <v>5</v>
      </c>
      <c r="F21" s="11">
        <v>10.67</v>
      </c>
      <c r="G21" s="11">
        <v>1.31</v>
      </c>
      <c r="H21" s="11">
        <f t="shared" si="4"/>
        <v>12.277413308341144</v>
      </c>
      <c r="I21" s="11">
        <v>9.35</v>
      </c>
      <c r="J21" s="5">
        <v>2.12</v>
      </c>
      <c r="K21" s="11">
        <f t="shared" si="5"/>
        <v>19.868791002811623</v>
      </c>
      <c r="L21" s="34">
        <f t="shared" si="7"/>
        <v>67.853795688847228</v>
      </c>
      <c r="M21" s="28">
        <f t="shared" si="6"/>
        <v>22.673796791443852</v>
      </c>
    </row>
    <row r="22" spans="1:20">
      <c r="A22" s="75"/>
      <c r="B22" s="8" t="s">
        <v>19</v>
      </c>
      <c r="C22" s="4">
        <v>2</v>
      </c>
      <c r="D22" s="16">
        <v>38536</v>
      </c>
      <c r="E22" s="9">
        <v>6</v>
      </c>
      <c r="F22" s="11">
        <v>13.34</v>
      </c>
      <c r="G22" s="11">
        <v>2.19</v>
      </c>
      <c r="H22" s="11">
        <f t="shared" si="4"/>
        <v>16.416791604197901</v>
      </c>
      <c r="I22" s="11">
        <v>11.16</v>
      </c>
      <c r="J22" s="5">
        <v>6.08</v>
      </c>
      <c r="K22" s="11">
        <f t="shared" si="5"/>
        <v>45.57721139430285</v>
      </c>
      <c r="L22" s="34">
        <f t="shared" si="7"/>
        <v>38.005997001499253</v>
      </c>
      <c r="M22" s="28">
        <f t="shared" si="6"/>
        <v>54.480286738351261</v>
      </c>
    </row>
    <row r="23" spans="1:20">
      <c r="A23" s="75"/>
      <c r="B23" s="8" t="s">
        <v>19</v>
      </c>
      <c r="C23" s="4">
        <v>1</v>
      </c>
      <c r="D23" s="16">
        <v>38610</v>
      </c>
      <c r="E23" s="9">
        <v>9</v>
      </c>
      <c r="F23" s="11">
        <v>7.56</v>
      </c>
      <c r="G23" s="11">
        <v>0</v>
      </c>
      <c r="H23" s="11">
        <f t="shared" si="4"/>
        <v>0</v>
      </c>
      <c r="I23" s="11">
        <v>7.56</v>
      </c>
      <c r="J23" s="5">
        <v>0</v>
      </c>
      <c r="K23" s="11">
        <f t="shared" si="5"/>
        <v>0</v>
      </c>
      <c r="L23" s="34">
        <f t="shared" si="7"/>
        <v>100</v>
      </c>
      <c r="M23" s="28">
        <f t="shared" si="6"/>
        <v>0</v>
      </c>
    </row>
    <row r="24" spans="1:20">
      <c r="A24" s="75"/>
      <c r="B24" s="8" t="s">
        <v>19</v>
      </c>
      <c r="C24" s="4" t="s">
        <v>12</v>
      </c>
      <c r="D24" s="16">
        <v>38621</v>
      </c>
      <c r="E24" s="9">
        <v>12</v>
      </c>
      <c r="F24" s="11">
        <v>9.1300000000000008</v>
      </c>
      <c r="G24" s="11">
        <v>0.86</v>
      </c>
      <c r="H24" s="11">
        <f t="shared" si="4"/>
        <v>9.4194961664841177</v>
      </c>
      <c r="I24" s="11">
        <v>8.2799999999999994</v>
      </c>
      <c r="J24" s="5">
        <v>1.4350000000000001</v>
      </c>
      <c r="K24" s="11">
        <f t="shared" si="5"/>
        <v>15.717415115005474</v>
      </c>
      <c r="L24" s="34">
        <f t="shared" si="7"/>
        <v>74.863088718510411</v>
      </c>
      <c r="M24" s="28">
        <f t="shared" si="6"/>
        <v>17.330917874396139</v>
      </c>
    </row>
    <row r="25" spans="1:20">
      <c r="A25" s="75"/>
      <c r="B25" s="8" t="s">
        <v>20</v>
      </c>
      <c r="C25" s="4" t="s">
        <v>12</v>
      </c>
      <c r="D25" s="16">
        <v>38505</v>
      </c>
      <c r="E25" s="9">
        <v>3</v>
      </c>
      <c r="F25" s="11">
        <v>4.9800000000000004</v>
      </c>
      <c r="G25" s="11">
        <v>0.38</v>
      </c>
      <c r="H25" s="11">
        <f t="shared" si="4"/>
        <v>7.6305220883534126</v>
      </c>
      <c r="I25" s="11">
        <v>4.59</v>
      </c>
      <c r="J25" s="5">
        <v>0</v>
      </c>
      <c r="K25" s="11">
        <f t="shared" si="5"/>
        <v>0</v>
      </c>
      <c r="L25" s="34">
        <f t="shared" si="7"/>
        <v>92.369477911646584</v>
      </c>
      <c r="M25" s="28">
        <f t="shared" si="6"/>
        <v>0</v>
      </c>
    </row>
    <row r="26" spans="1:20">
      <c r="A26" s="75"/>
      <c r="B26" s="8" t="s">
        <v>20</v>
      </c>
      <c r="C26" s="4" t="s">
        <v>12</v>
      </c>
      <c r="D26" s="16">
        <v>38523</v>
      </c>
      <c r="E26" s="9">
        <v>5</v>
      </c>
      <c r="F26" s="11">
        <v>7.98</v>
      </c>
      <c r="G26" s="11">
        <v>0.51</v>
      </c>
      <c r="H26" s="11">
        <f t="shared" si="4"/>
        <v>6.3909774436090219</v>
      </c>
      <c r="I26" s="11">
        <v>7.5</v>
      </c>
      <c r="J26" s="5">
        <v>1.21</v>
      </c>
      <c r="K26" s="11">
        <f t="shared" si="5"/>
        <v>15.162907268170425</v>
      </c>
      <c r="L26" s="34">
        <f t="shared" si="7"/>
        <v>78.446115288220568</v>
      </c>
      <c r="M26" s="28">
        <f t="shared" si="6"/>
        <v>16.133333333333333</v>
      </c>
    </row>
    <row r="27" spans="1:20">
      <c r="A27" s="75"/>
      <c r="B27" s="8" t="s">
        <v>20</v>
      </c>
      <c r="C27" s="4" t="s">
        <v>12</v>
      </c>
      <c r="D27" s="16">
        <v>38553</v>
      </c>
      <c r="E27" s="9">
        <v>3</v>
      </c>
      <c r="F27" s="11">
        <v>4.5</v>
      </c>
      <c r="G27" s="11">
        <v>0.26</v>
      </c>
      <c r="H27" s="11">
        <f t="shared" si="4"/>
        <v>5.7777777777777777</v>
      </c>
      <c r="I27" s="11">
        <v>4.2300000000000004</v>
      </c>
      <c r="J27" s="5">
        <v>0</v>
      </c>
      <c r="K27" s="11">
        <f t="shared" si="5"/>
        <v>0</v>
      </c>
      <c r="L27" s="34">
        <f t="shared" si="7"/>
        <v>94.222222222222229</v>
      </c>
      <c r="M27" s="28">
        <f t="shared" si="6"/>
        <v>0</v>
      </c>
    </row>
    <row r="28" spans="1:20">
      <c r="A28" s="75"/>
      <c r="B28" s="8" t="s">
        <v>20</v>
      </c>
      <c r="C28" s="4" t="s">
        <v>12</v>
      </c>
      <c r="D28" s="16">
        <v>38595</v>
      </c>
      <c r="E28" s="9">
        <v>3</v>
      </c>
      <c r="F28" s="11">
        <v>4.1500000000000004</v>
      </c>
      <c r="G28" s="11">
        <v>0.27</v>
      </c>
      <c r="H28" s="11">
        <f t="shared" si="4"/>
        <v>6.5060240963855414</v>
      </c>
      <c r="I28" s="11">
        <v>3.9</v>
      </c>
      <c r="J28" s="5">
        <v>0</v>
      </c>
      <c r="K28" s="11">
        <f t="shared" si="5"/>
        <v>0</v>
      </c>
      <c r="L28" s="34">
        <f t="shared" si="7"/>
        <v>93.493975903614469</v>
      </c>
      <c r="M28" s="28">
        <f t="shared" si="6"/>
        <v>0</v>
      </c>
    </row>
    <row r="29" spans="1:20">
      <c r="A29" s="75"/>
      <c r="B29" s="8" t="s">
        <v>20</v>
      </c>
      <c r="C29" s="4">
        <v>2</v>
      </c>
      <c r="D29" s="16">
        <v>38606</v>
      </c>
      <c r="E29" s="9">
        <v>2</v>
      </c>
      <c r="F29" s="11">
        <v>4.18</v>
      </c>
      <c r="G29" s="11">
        <v>0.06</v>
      </c>
      <c r="H29" s="11">
        <f t="shared" si="4"/>
        <v>1.4354066985645935</v>
      </c>
      <c r="I29" s="11">
        <v>4.12</v>
      </c>
      <c r="J29" s="5">
        <v>0.74</v>
      </c>
      <c r="K29" s="11">
        <f t="shared" si="5"/>
        <v>17.703349282296653</v>
      </c>
      <c r="L29" s="34">
        <f t="shared" si="7"/>
        <v>80.861244019138766</v>
      </c>
      <c r="M29" s="28">
        <f t="shared" si="6"/>
        <v>17.961165048543691</v>
      </c>
    </row>
    <row r="30" spans="1:20">
      <c r="A30" s="75"/>
      <c r="B30" s="8" t="s">
        <v>10</v>
      </c>
      <c r="C30" s="4" t="s">
        <v>11</v>
      </c>
      <c r="D30" s="16">
        <v>38496</v>
      </c>
      <c r="E30" s="9">
        <v>6</v>
      </c>
      <c r="F30" s="11">
        <v>9.56</v>
      </c>
      <c r="G30" s="11">
        <v>0.98</v>
      </c>
      <c r="H30" s="11">
        <f t="shared" si="4"/>
        <v>10.251046025104602</v>
      </c>
      <c r="I30" s="11">
        <v>8.58</v>
      </c>
      <c r="J30" s="5">
        <v>0</v>
      </c>
      <c r="K30" s="11">
        <f t="shared" si="5"/>
        <v>0</v>
      </c>
      <c r="L30" s="34">
        <f t="shared" si="7"/>
        <v>89.748953974895386</v>
      </c>
      <c r="M30" s="28">
        <f t="shared" si="6"/>
        <v>0</v>
      </c>
    </row>
    <row r="31" spans="1:20">
      <c r="A31" s="75"/>
      <c r="B31" s="8" t="s">
        <v>10</v>
      </c>
      <c r="C31" s="4" t="s">
        <v>11</v>
      </c>
      <c r="D31" s="16">
        <v>38524</v>
      </c>
      <c r="E31" s="9">
        <v>5</v>
      </c>
      <c r="F31" s="11">
        <v>6.57</v>
      </c>
      <c r="G31" s="11">
        <v>0.39</v>
      </c>
      <c r="H31" s="11">
        <f t="shared" si="4"/>
        <v>5.93607305936073</v>
      </c>
      <c r="I31" s="11">
        <v>6.2</v>
      </c>
      <c r="J31" s="5">
        <v>1.0375000000000001</v>
      </c>
      <c r="K31" s="11">
        <f t="shared" si="5"/>
        <v>15.791476407914766</v>
      </c>
      <c r="L31" s="34">
        <f t="shared" si="7"/>
        <v>78.272450532724505</v>
      </c>
      <c r="M31" s="28">
        <f t="shared" si="6"/>
        <v>16.733870967741936</v>
      </c>
    </row>
    <row r="32" spans="1:20">
      <c r="A32" s="75"/>
      <c r="B32" s="8" t="s">
        <v>10</v>
      </c>
      <c r="C32" s="4" t="s">
        <v>12</v>
      </c>
      <c r="D32" s="16">
        <v>38572</v>
      </c>
      <c r="E32" s="9">
        <v>3</v>
      </c>
      <c r="F32" s="11">
        <v>5.0999999999999996</v>
      </c>
      <c r="G32" s="11">
        <v>0.31</v>
      </c>
      <c r="H32" s="11">
        <f t="shared" si="4"/>
        <v>6.0784313725490202</v>
      </c>
      <c r="I32" s="11">
        <v>4.8</v>
      </c>
      <c r="J32" s="5">
        <v>0</v>
      </c>
      <c r="K32" s="11">
        <f t="shared" si="5"/>
        <v>0</v>
      </c>
      <c r="L32" s="34">
        <f t="shared" si="7"/>
        <v>93.921568627450981</v>
      </c>
      <c r="M32" s="28">
        <f t="shared" si="6"/>
        <v>0</v>
      </c>
    </row>
    <row r="33" spans="1:13">
      <c r="A33" s="75"/>
      <c r="B33" s="8" t="s">
        <v>10</v>
      </c>
      <c r="C33" s="4" t="s">
        <v>13</v>
      </c>
      <c r="D33" s="16">
        <v>38587</v>
      </c>
      <c r="E33" s="9">
        <v>3</v>
      </c>
      <c r="F33" s="11">
        <v>5.0599999999999996</v>
      </c>
      <c r="G33" s="11">
        <v>0.33</v>
      </c>
      <c r="H33" s="11">
        <f t="shared" si="4"/>
        <v>6.5217391304347831</v>
      </c>
      <c r="I33" s="11">
        <v>4.74</v>
      </c>
      <c r="J33" s="5">
        <v>0</v>
      </c>
      <c r="K33" s="11">
        <f t="shared" si="5"/>
        <v>0</v>
      </c>
      <c r="L33" s="34">
        <f t="shared" si="7"/>
        <v>93.478260869565219</v>
      </c>
      <c r="M33" s="28">
        <f t="shared" si="6"/>
        <v>0</v>
      </c>
    </row>
    <row r="34" spans="1:13">
      <c r="A34" s="75"/>
      <c r="B34" s="8" t="s">
        <v>10</v>
      </c>
      <c r="C34" s="4" t="s">
        <v>12</v>
      </c>
      <c r="D34" s="16">
        <v>38599</v>
      </c>
      <c r="E34" s="9">
        <v>3</v>
      </c>
      <c r="F34" s="11">
        <v>4.47</v>
      </c>
      <c r="G34" s="11">
        <v>0.09</v>
      </c>
      <c r="H34" s="11">
        <f t="shared" si="4"/>
        <v>2.0134228187919465</v>
      </c>
      <c r="I34" s="11">
        <v>4.38</v>
      </c>
      <c r="J34" s="5">
        <v>0</v>
      </c>
      <c r="K34" s="11">
        <f t="shared" si="5"/>
        <v>0</v>
      </c>
      <c r="L34" s="34">
        <f t="shared" si="7"/>
        <v>97.986577181208062</v>
      </c>
      <c r="M34" s="28">
        <f t="shared" si="6"/>
        <v>0</v>
      </c>
    </row>
    <row r="35" spans="1:13">
      <c r="A35" s="75"/>
      <c r="B35" s="8" t="s">
        <v>10</v>
      </c>
      <c r="C35" s="4" t="s">
        <v>13</v>
      </c>
      <c r="D35" s="16">
        <v>38609</v>
      </c>
      <c r="E35" s="9">
        <v>3</v>
      </c>
      <c r="F35" s="11">
        <v>4.0599999999999996</v>
      </c>
      <c r="G35" s="11">
        <v>0.01</v>
      </c>
      <c r="H35" s="11">
        <f t="shared" si="4"/>
        <v>0.24630541871921185</v>
      </c>
      <c r="I35" s="11">
        <v>4.05</v>
      </c>
      <c r="J35" s="5">
        <v>0</v>
      </c>
      <c r="K35" s="11">
        <f t="shared" si="5"/>
        <v>0</v>
      </c>
      <c r="L35" s="34">
        <f t="shared" si="7"/>
        <v>99.753694581280797</v>
      </c>
      <c r="M35" s="28">
        <f t="shared" si="6"/>
        <v>0</v>
      </c>
    </row>
    <row r="36" spans="1:13">
      <c r="A36" s="75"/>
      <c r="B36" s="8" t="s">
        <v>10</v>
      </c>
      <c r="C36" s="4" t="s">
        <v>12</v>
      </c>
      <c r="D36" s="16">
        <v>38621</v>
      </c>
      <c r="E36" s="9">
        <v>3</v>
      </c>
      <c r="F36" s="11">
        <v>3.73</v>
      </c>
      <c r="G36" s="11">
        <v>0.04</v>
      </c>
      <c r="H36" s="11">
        <f t="shared" si="4"/>
        <v>1.0723860589812333</v>
      </c>
      <c r="I36" s="11">
        <v>3.69</v>
      </c>
      <c r="J36" s="5">
        <v>0</v>
      </c>
      <c r="K36" s="11">
        <f t="shared" si="5"/>
        <v>0</v>
      </c>
      <c r="L36" s="34">
        <f t="shared" si="7"/>
        <v>98.927613941018762</v>
      </c>
      <c r="M36" s="28">
        <f t="shared" si="6"/>
        <v>0</v>
      </c>
    </row>
    <row r="37" spans="1:13">
      <c r="A37" s="75"/>
      <c r="B37" s="8" t="s">
        <v>10</v>
      </c>
      <c r="C37" s="4" t="s">
        <v>13</v>
      </c>
      <c r="D37" s="16">
        <v>38631</v>
      </c>
      <c r="E37" s="9">
        <v>2</v>
      </c>
      <c r="F37" s="11">
        <v>4.0199999999999996</v>
      </c>
      <c r="G37" s="11">
        <v>7.0000000000000007E-2</v>
      </c>
      <c r="H37" s="11">
        <f t="shared" si="4"/>
        <v>1.741293532338309</v>
      </c>
      <c r="I37" s="11">
        <v>3.94</v>
      </c>
      <c r="J37" s="5">
        <v>0</v>
      </c>
      <c r="K37" s="11">
        <f t="shared" si="5"/>
        <v>0</v>
      </c>
      <c r="L37" s="34">
        <f t="shared" si="7"/>
        <v>98.258706467661696</v>
      </c>
      <c r="M37" s="28">
        <f t="shared" si="6"/>
        <v>0</v>
      </c>
    </row>
    <row r="38" spans="1:13">
      <c r="A38" s="75"/>
      <c r="B38" s="8" t="s">
        <v>21</v>
      </c>
      <c r="C38" s="4">
        <v>1</v>
      </c>
      <c r="D38" s="16">
        <v>38501</v>
      </c>
      <c r="E38" s="9">
        <v>5</v>
      </c>
      <c r="F38" s="11">
        <v>9.58</v>
      </c>
      <c r="G38" s="11">
        <v>0.98</v>
      </c>
      <c r="H38" s="11">
        <f t="shared" si="4"/>
        <v>10.22964509394572</v>
      </c>
      <c r="I38" s="11">
        <v>8.6</v>
      </c>
      <c r="J38" s="5">
        <v>1.75</v>
      </c>
      <c r="K38" s="11">
        <f t="shared" si="5"/>
        <v>18.26722338204593</v>
      </c>
      <c r="L38" s="34">
        <f t="shared" si="7"/>
        <v>71.503131524008353</v>
      </c>
      <c r="M38" s="28">
        <f t="shared" si="6"/>
        <v>20.348837209302324</v>
      </c>
    </row>
    <row r="39" spans="1:13">
      <c r="A39" s="75"/>
      <c r="B39" s="8" t="s">
        <v>21</v>
      </c>
      <c r="C39" s="4">
        <v>1</v>
      </c>
      <c r="D39" s="16">
        <v>38536</v>
      </c>
      <c r="E39" s="9">
        <v>4</v>
      </c>
      <c r="F39" s="11">
        <v>6.42</v>
      </c>
      <c r="G39" s="11">
        <v>0.27</v>
      </c>
      <c r="H39" s="11">
        <f t="shared" si="4"/>
        <v>4.2056074766355138</v>
      </c>
      <c r="I39" s="11">
        <v>6.16</v>
      </c>
      <c r="J39" s="5">
        <v>2.1800000000000002</v>
      </c>
      <c r="K39" s="11">
        <f t="shared" si="5"/>
        <v>33.956386292834893</v>
      </c>
      <c r="L39" s="34">
        <f t="shared" si="7"/>
        <v>61.838006230529594</v>
      </c>
      <c r="M39" s="28">
        <f t="shared" si="6"/>
        <v>35.389610389610397</v>
      </c>
    </row>
    <row r="40" spans="1:13">
      <c r="A40" s="75"/>
      <c r="B40" s="8" t="s">
        <v>21</v>
      </c>
      <c r="C40" s="4">
        <v>1</v>
      </c>
      <c r="D40" s="16">
        <v>38545</v>
      </c>
      <c r="E40" s="9">
        <v>4</v>
      </c>
      <c r="F40" s="11">
        <v>5.87</v>
      </c>
      <c r="G40" s="11">
        <v>0.45</v>
      </c>
      <c r="H40" s="11">
        <f t="shared" si="4"/>
        <v>7.6660988074957412</v>
      </c>
      <c r="I40" s="11">
        <v>5.4</v>
      </c>
      <c r="J40" s="5">
        <v>3.07</v>
      </c>
      <c r="K40" s="11">
        <f t="shared" si="5"/>
        <v>52.299829642248724</v>
      </c>
      <c r="L40" s="34">
        <f t="shared" si="7"/>
        <v>40.034071550255533</v>
      </c>
      <c r="M40" s="28">
        <f t="shared" si="6"/>
        <v>56.851851851851841</v>
      </c>
    </row>
    <row r="41" spans="1:13">
      <c r="A41" s="75"/>
      <c r="B41" s="8" t="s">
        <v>21</v>
      </c>
      <c r="C41" s="4">
        <v>1</v>
      </c>
      <c r="D41" s="16">
        <v>38555</v>
      </c>
      <c r="E41" s="9">
        <v>4</v>
      </c>
      <c r="F41" s="11">
        <v>5.96</v>
      </c>
      <c r="G41" s="11">
        <v>0.24</v>
      </c>
      <c r="H41" s="11">
        <f t="shared" si="4"/>
        <v>4.026845637583893</v>
      </c>
      <c r="I41" s="11">
        <v>5.72</v>
      </c>
      <c r="J41" s="5">
        <v>2.69</v>
      </c>
      <c r="K41" s="11">
        <f t="shared" si="5"/>
        <v>45.134228187919462</v>
      </c>
      <c r="L41" s="34">
        <f t="shared" si="7"/>
        <v>50.838926174496642</v>
      </c>
      <c r="M41" s="28">
        <f t="shared" si="6"/>
        <v>47.027972027972034</v>
      </c>
    </row>
    <row r="42" spans="1:13">
      <c r="A42" s="75"/>
      <c r="B42" s="8" t="s">
        <v>21</v>
      </c>
      <c r="C42" s="4">
        <v>1</v>
      </c>
      <c r="D42" s="16">
        <v>38565</v>
      </c>
      <c r="E42" s="9">
        <v>4</v>
      </c>
      <c r="F42" s="11">
        <v>6</v>
      </c>
      <c r="G42" s="11">
        <v>0.39</v>
      </c>
      <c r="H42" s="11">
        <f t="shared" si="4"/>
        <v>6.5</v>
      </c>
      <c r="I42" s="11">
        <v>5.6</v>
      </c>
      <c r="J42" s="5">
        <v>2.71</v>
      </c>
      <c r="K42" s="11">
        <f t="shared" si="5"/>
        <v>45.166666666666664</v>
      </c>
      <c r="L42" s="34">
        <f t="shared" si="7"/>
        <v>48.333333333333343</v>
      </c>
      <c r="M42" s="28">
        <f t="shared" si="6"/>
        <v>48.392857142857146</v>
      </c>
    </row>
    <row r="43" spans="1:13">
      <c r="A43" s="75"/>
      <c r="B43" s="8" t="s">
        <v>21</v>
      </c>
      <c r="C43" s="4">
        <v>1</v>
      </c>
      <c r="D43" s="16">
        <v>38579</v>
      </c>
      <c r="E43" s="9">
        <v>3</v>
      </c>
      <c r="F43" s="11">
        <v>4.21</v>
      </c>
      <c r="G43" s="11">
        <v>0.28000000000000003</v>
      </c>
      <c r="H43" s="11">
        <f t="shared" si="4"/>
        <v>6.6508313539192407</v>
      </c>
      <c r="I43" s="11">
        <v>3.93</v>
      </c>
      <c r="J43" s="5">
        <v>1.7</v>
      </c>
      <c r="K43" s="11">
        <f t="shared" si="5"/>
        <v>40.380047505938244</v>
      </c>
      <c r="L43" s="34">
        <f t="shared" si="7"/>
        <v>52.969121140142505</v>
      </c>
      <c r="M43" s="28">
        <f t="shared" si="6"/>
        <v>43.256997455470739</v>
      </c>
    </row>
    <row r="44" spans="1:13">
      <c r="A44" s="75"/>
      <c r="B44" s="8" t="s">
        <v>21</v>
      </c>
      <c r="C44" s="4">
        <v>1</v>
      </c>
      <c r="D44" s="16">
        <v>38593</v>
      </c>
      <c r="E44" s="9">
        <v>3</v>
      </c>
      <c r="F44" s="11">
        <v>3.96</v>
      </c>
      <c r="G44" s="11">
        <v>0.14000000000000001</v>
      </c>
      <c r="H44" s="11">
        <f t="shared" si="4"/>
        <v>3.5353535353535359</v>
      </c>
      <c r="I44" s="11">
        <v>3.81</v>
      </c>
      <c r="J44" s="5">
        <v>0.8</v>
      </c>
      <c r="K44" s="11">
        <f t="shared" si="5"/>
        <v>20.202020202020201</v>
      </c>
      <c r="L44" s="34">
        <f t="shared" si="7"/>
        <v>76.262626262626256</v>
      </c>
      <c r="M44" s="28">
        <f t="shared" si="6"/>
        <v>20.99737532808399</v>
      </c>
    </row>
    <row r="45" spans="1:13">
      <c r="A45" s="75"/>
      <c r="B45" s="8" t="s">
        <v>22</v>
      </c>
      <c r="C45" s="4">
        <v>1</v>
      </c>
      <c r="D45" s="16">
        <v>38490</v>
      </c>
      <c r="E45" s="9">
        <v>5</v>
      </c>
      <c r="F45" s="11">
        <v>10.44</v>
      </c>
      <c r="G45" s="11">
        <v>2.3199999999999998</v>
      </c>
      <c r="H45" s="11">
        <f t="shared" si="4"/>
        <v>22.222222222222221</v>
      </c>
      <c r="I45" s="11">
        <v>8.1</v>
      </c>
      <c r="J45" s="5">
        <v>0.79</v>
      </c>
      <c r="K45" s="11">
        <f t="shared" si="5"/>
        <v>7.5670498084291191</v>
      </c>
      <c r="L45" s="34">
        <f t="shared" si="7"/>
        <v>70.210727969348653</v>
      </c>
      <c r="M45" s="28">
        <f t="shared" si="6"/>
        <v>9.7530864197530871</v>
      </c>
    </row>
    <row r="46" spans="1:13">
      <c r="A46" s="75"/>
      <c r="B46" s="8" t="s">
        <v>22</v>
      </c>
      <c r="C46" s="4">
        <v>1</v>
      </c>
      <c r="D46" s="16">
        <v>38533</v>
      </c>
      <c r="E46" s="9">
        <v>3</v>
      </c>
      <c r="F46" s="11">
        <v>7.93</v>
      </c>
      <c r="G46" s="11">
        <v>0.95</v>
      </c>
      <c r="H46" s="11">
        <f t="shared" si="4"/>
        <v>11.979823455233293</v>
      </c>
      <c r="I46" s="11">
        <v>6.99</v>
      </c>
      <c r="J46" s="5">
        <v>0.53</v>
      </c>
      <c r="K46" s="11">
        <f t="shared" si="5"/>
        <v>6.6834804539722574</v>
      </c>
      <c r="L46" s="34">
        <f t="shared" si="7"/>
        <v>81.336696090794433</v>
      </c>
      <c r="M46" s="28">
        <f t="shared" si="6"/>
        <v>7.5822603719599426</v>
      </c>
    </row>
    <row r="47" spans="1:13">
      <c r="A47" s="75"/>
      <c r="B47" s="8" t="s">
        <v>22</v>
      </c>
      <c r="C47" s="4">
        <v>1</v>
      </c>
      <c r="D47" s="16">
        <v>38622</v>
      </c>
      <c r="E47" s="9">
        <v>3</v>
      </c>
      <c r="F47" s="11">
        <v>5.01</v>
      </c>
      <c r="G47" s="11">
        <v>0.91</v>
      </c>
      <c r="H47" s="11">
        <f t="shared" si="4"/>
        <v>18.163672654690618</v>
      </c>
      <c r="I47" s="11">
        <v>4.1100000000000003</v>
      </c>
      <c r="J47" s="5">
        <v>0</v>
      </c>
      <c r="K47" s="11">
        <f t="shared" si="5"/>
        <v>0</v>
      </c>
      <c r="L47" s="34">
        <f t="shared" si="7"/>
        <v>81.836327345309371</v>
      </c>
      <c r="M47" s="28">
        <f t="shared" si="6"/>
        <v>0</v>
      </c>
    </row>
    <row r="48" spans="1:13">
      <c r="A48" s="75"/>
      <c r="B48" s="8" t="s">
        <v>23</v>
      </c>
      <c r="C48" s="4">
        <v>1</v>
      </c>
      <c r="D48" s="16">
        <v>38518</v>
      </c>
      <c r="E48" s="9">
        <v>3</v>
      </c>
      <c r="F48" s="11">
        <v>7.99</v>
      </c>
      <c r="G48" s="11">
        <v>1.91</v>
      </c>
      <c r="H48" s="11">
        <f t="shared" si="4"/>
        <v>23.90488110137672</v>
      </c>
      <c r="I48" s="11">
        <v>6.09</v>
      </c>
      <c r="J48" s="5">
        <v>2.65</v>
      </c>
      <c r="K48" s="11">
        <f t="shared" si="5"/>
        <v>33.166458072590736</v>
      </c>
      <c r="L48" s="34">
        <f t="shared" si="7"/>
        <v>42.928660826032541</v>
      </c>
      <c r="M48" s="28">
        <f t="shared" si="6"/>
        <v>43.51395730706075</v>
      </c>
    </row>
    <row r="49" spans="1:13">
      <c r="A49" s="75"/>
      <c r="B49" s="8" t="s">
        <v>23</v>
      </c>
      <c r="C49" s="4">
        <v>1</v>
      </c>
      <c r="D49" s="16">
        <v>38549</v>
      </c>
      <c r="E49" s="9">
        <v>3</v>
      </c>
      <c r="F49" s="11">
        <v>8.5399999999999991</v>
      </c>
      <c r="G49" s="11">
        <v>1.93</v>
      </c>
      <c r="H49" s="11">
        <f t="shared" si="4"/>
        <v>22.599531615925059</v>
      </c>
      <c r="I49" s="11">
        <v>6.6</v>
      </c>
      <c r="J49" s="5">
        <v>0.22</v>
      </c>
      <c r="K49" s="11">
        <f t="shared" si="5"/>
        <v>2.5761124121779861</v>
      </c>
      <c r="L49" s="34">
        <f t="shared" si="7"/>
        <v>74.824355971896964</v>
      </c>
      <c r="M49" s="28">
        <f t="shared" si="6"/>
        <v>3.3333333333333335</v>
      </c>
    </row>
    <row r="50" spans="1:13">
      <c r="A50" s="75"/>
      <c r="B50" s="8" t="s">
        <v>23</v>
      </c>
      <c r="C50" s="4">
        <v>1</v>
      </c>
      <c r="D50" s="16">
        <v>38607</v>
      </c>
      <c r="E50" s="9">
        <v>7</v>
      </c>
      <c r="F50" s="11">
        <v>5.23</v>
      </c>
      <c r="G50" s="11">
        <v>0.17</v>
      </c>
      <c r="H50" s="11">
        <f t="shared" si="4"/>
        <v>3.2504780114722749</v>
      </c>
      <c r="I50" s="11">
        <v>5.04</v>
      </c>
      <c r="J50" s="5">
        <v>0</v>
      </c>
      <c r="K50" s="11">
        <f t="shared" si="5"/>
        <v>0</v>
      </c>
      <c r="L50" s="34">
        <f t="shared" si="7"/>
        <v>96.749521988527732</v>
      </c>
      <c r="M50" s="28">
        <f t="shared" si="6"/>
        <v>0</v>
      </c>
    </row>
    <row r="51" spans="1:13">
      <c r="A51" s="75"/>
      <c r="B51" s="8" t="s">
        <v>24</v>
      </c>
      <c r="C51" s="4">
        <v>1</v>
      </c>
      <c r="D51" s="16">
        <v>38506</v>
      </c>
      <c r="E51" s="9">
        <v>9</v>
      </c>
      <c r="F51" s="11">
        <v>10.34</v>
      </c>
      <c r="G51" s="11">
        <v>2.73</v>
      </c>
      <c r="H51" s="11">
        <f t="shared" si="4"/>
        <v>26.402321083172147</v>
      </c>
      <c r="I51" s="11">
        <v>7.61</v>
      </c>
      <c r="J51" s="5">
        <v>5.4</v>
      </c>
      <c r="K51" s="11">
        <f t="shared" si="5"/>
        <v>52.224371373307541</v>
      </c>
      <c r="L51" s="34">
        <f t="shared" si="7"/>
        <v>21.373307543520301</v>
      </c>
      <c r="M51" s="28">
        <f t="shared" si="6"/>
        <v>70.959264126149804</v>
      </c>
    </row>
    <row r="52" spans="1:13">
      <c r="A52" s="75"/>
      <c r="B52" s="8" t="s">
        <v>24</v>
      </c>
      <c r="C52" s="4">
        <v>1</v>
      </c>
      <c r="D52" s="16">
        <v>38551</v>
      </c>
      <c r="E52" s="9">
        <v>5</v>
      </c>
      <c r="F52" s="11">
        <v>5.19</v>
      </c>
      <c r="G52" s="11">
        <v>1.17</v>
      </c>
      <c r="H52" s="11">
        <f t="shared" si="4"/>
        <v>22.543352601156069</v>
      </c>
      <c r="I52" s="11">
        <v>4.01</v>
      </c>
      <c r="J52" s="5">
        <v>0</v>
      </c>
      <c r="K52" s="11">
        <f t="shared" si="5"/>
        <v>0</v>
      </c>
      <c r="L52" s="34">
        <f t="shared" si="7"/>
        <v>77.456647398843941</v>
      </c>
      <c r="M52" s="28">
        <f t="shared" si="6"/>
        <v>0</v>
      </c>
    </row>
    <row r="53" spans="1:13">
      <c r="A53" s="75"/>
      <c r="B53" s="8" t="s">
        <v>24</v>
      </c>
      <c r="C53" s="4">
        <v>1</v>
      </c>
      <c r="D53" s="16">
        <v>38560</v>
      </c>
      <c r="E53" s="9">
        <v>4</v>
      </c>
      <c r="F53" s="11">
        <v>4.7699999999999996</v>
      </c>
      <c r="G53" s="11">
        <v>0.75</v>
      </c>
      <c r="H53" s="11">
        <f t="shared" si="4"/>
        <v>15.723270440251573</v>
      </c>
      <c r="I53" s="11">
        <v>4.0199999999999996</v>
      </c>
      <c r="J53" s="5">
        <v>0</v>
      </c>
      <c r="K53" s="11">
        <f t="shared" si="5"/>
        <v>0</v>
      </c>
      <c r="L53" s="34">
        <f t="shared" si="7"/>
        <v>84.276729559748418</v>
      </c>
      <c r="M53" s="28">
        <f t="shared" si="6"/>
        <v>0</v>
      </c>
    </row>
    <row r="54" spans="1:13">
      <c r="A54" s="75"/>
      <c r="B54" s="8" t="s">
        <v>14</v>
      </c>
      <c r="C54" s="4" t="s">
        <v>25</v>
      </c>
      <c r="D54" s="16">
        <v>38524</v>
      </c>
      <c r="E54" s="9">
        <v>5</v>
      </c>
      <c r="F54" s="11">
        <v>6.89</v>
      </c>
      <c r="G54" s="11">
        <v>0.11</v>
      </c>
      <c r="H54" s="11">
        <f t="shared" si="4"/>
        <v>1.5965166908563135</v>
      </c>
      <c r="I54" s="11">
        <v>6.8</v>
      </c>
      <c r="J54" s="5">
        <v>0</v>
      </c>
      <c r="K54" s="11">
        <f t="shared" si="5"/>
        <v>0</v>
      </c>
      <c r="L54" s="34">
        <f t="shared" si="7"/>
        <v>98.403483309143681</v>
      </c>
      <c r="M54" s="28">
        <f t="shared" si="6"/>
        <v>0</v>
      </c>
    </row>
    <row r="55" spans="1:13">
      <c r="A55" s="75"/>
      <c r="B55" s="8" t="s">
        <v>14</v>
      </c>
      <c r="C55" s="4" t="s">
        <v>25</v>
      </c>
      <c r="D55" s="16">
        <v>38536</v>
      </c>
      <c r="E55" s="9">
        <v>4</v>
      </c>
      <c r="F55" s="11">
        <v>4.3499999999999996</v>
      </c>
      <c r="G55" s="11">
        <v>0.04</v>
      </c>
      <c r="H55" s="11">
        <f t="shared" si="4"/>
        <v>0.91954022988505757</v>
      </c>
      <c r="I55" s="11">
        <v>4.32</v>
      </c>
      <c r="J55" s="5">
        <v>0</v>
      </c>
      <c r="K55" s="11">
        <f t="shared" si="5"/>
        <v>0</v>
      </c>
      <c r="L55" s="34">
        <f t="shared" si="7"/>
        <v>99.080459770114942</v>
      </c>
      <c r="M55" s="28">
        <f t="shared" si="6"/>
        <v>0</v>
      </c>
    </row>
    <row r="56" spans="1:13">
      <c r="A56" s="75"/>
      <c r="B56" s="8" t="s">
        <v>14</v>
      </c>
      <c r="C56" s="4">
        <v>1</v>
      </c>
      <c r="D56" s="16">
        <v>38555</v>
      </c>
      <c r="E56" s="9">
        <v>4</v>
      </c>
      <c r="F56" s="11">
        <v>4.54</v>
      </c>
      <c r="G56" s="11">
        <v>0</v>
      </c>
      <c r="H56" s="11">
        <f t="shared" si="4"/>
        <v>0</v>
      </c>
      <c r="I56" s="11">
        <v>4.5599999999999996</v>
      </c>
      <c r="J56" s="5">
        <v>0.49</v>
      </c>
      <c r="K56" s="11">
        <f t="shared" si="5"/>
        <v>10.79295154185022</v>
      </c>
      <c r="L56" s="34">
        <f t="shared" si="7"/>
        <v>89.207048458149785</v>
      </c>
      <c r="M56" s="28">
        <f t="shared" si="6"/>
        <v>10.745614035087719</v>
      </c>
    </row>
    <row r="57" spans="1:13">
      <c r="A57" s="75"/>
      <c r="B57" s="8" t="s">
        <v>14</v>
      </c>
      <c r="C57" s="4" t="s">
        <v>26</v>
      </c>
      <c r="D57" s="16">
        <v>38565</v>
      </c>
      <c r="E57" s="9">
        <v>4</v>
      </c>
      <c r="F57" s="11">
        <v>5.92</v>
      </c>
      <c r="G57" s="11">
        <v>0</v>
      </c>
      <c r="H57" s="11">
        <f t="shared" si="4"/>
        <v>0</v>
      </c>
      <c r="I57" s="11">
        <v>5.92</v>
      </c>
      <c r="J57" s="5">
        <f>(0+0.25)/2</f>
        <v>0.125</v>
      </c>
      <c r="K57" s="11">
        <f t="shared" si="5"/>
        <v>2.1114864864864864</v>
      </c>
      <c r="L57" s="34">
        <f t="shared" si="7"/>
        <v>97.888513513513516</v>
      </c>
      <c r="M57" s="28">
        <f t="shared" si="6"/>
        <v>2.1114864864864864</v>
      </c>
    </row>
    <row r="58" spans="1:13">
      <c r="A58" s="75"/>
      <c r="B58" s="8" t="s">
        <v>14</v>
      </c>
      <c r="C58" s="4" t="s">
        <v>12</v>
      </c>
      <c r="D58" s="16">
        <v>38572</v>
      </c>
      <c r="E58" s="9">
        <v>3</v>
      </c>
      <c r="F58" s="11">
        <v>4.18</v>
      </c>
      <c r="G58" s="11">
        <v>0.01</v>
      </c>
      <c r="H58" s="11">
        <f t="shared" si="4"/>
        <v>0.23923444976076558</v>
      </c>
      <c r="I58" s="11">
        <v>4.17</v>
      </c>
      <c r="J58" s="5">
        <v>0.96499999999999997</v>
      </c>
      <c r="K58" s="11">
        <f t="shared" si="5"/>
        <v>23.086124401913878</v>
      </c>
      <c r="L58" s="34">
        <f t="shared" si="7"/>
        <v>76.674641148325364</v>
      </c>
      <c r="M58" s="28">
        <f t="shared" si="6"/>
        <v>23.141486810551559</v>
      </c>
    </row>
    <row r="59" spans="1:13">
      <c r="A59" s="75"/>
      <c r="B59" s="8" t="s">
        <v>14</v>
      </c>
      <c r="C59" s="4" t="s">
        <v>13</v>
      </c>
      <c r="D59" s="16">
        <v>38579</v>
      </c>
      <c r="E59" s="9">
        <v>3</v>
      </c>
      <c r="F59" s="11">
        <v>4.2699999999999996</v>
      </c>
      <c r="G59" s="11">
        <v>0</v>
      </c>
      <c r="H59" s="11">
        <f t="shared" si="4"/>
        <v>0</v>
      </c>
      <c r="I59" s="11">
        <v>4.2699999999999996</v>
      </c>
      <c r="J59" s="5">
        <v>0</v>
      </c>
      <c r="K59" s="11">
        <f t="shared" si="5"/>
        <v>0</v>
      </c>
      <c r="L59" s="34">
        <f t="shared" si="7"/>
        <v>100</v>
      </c>
      <c r="M59" s="28">
        <f t="shared" si="6"/>
        <v>0</v>
      </c>
    </row>
    <row r="60" spans="1:13">
      <c r="A60" s="75"/>
      <c r="B60" s="8" t="s">
        <v>14</v>
      </c>
      <c r="C60" s="4">
        <v>1</v>
      </c>
      <c r="D60" s="16">
        <v>38587</v>
      </c>
      <c r="E60" s="9">
        <v>1</v>
      </c>
      <c r="F60" s="11">
        <v>2.2400000000000002</v>
      </c>
      <c r="G60" s="11">
        <v>0</v>
      </c>
      <c r="H60" s="11">
        <f t="shared" si="4"/>
        <v>0</v>
      </c>
      <c r="I60" s="11">
        <v>2.2400000000000002</v>
      </c>
      <c r="J60" s="5">
        <v>0.4</v>
      </c>
      <c r="K60" s="11">
        <f t="shared" si="5"/>
        <v>17.857142857142854</v>
      </c>
      <c r="L60" s="34">
        <f t="shared" si="7"/>
        <v>82.142857142857153</v>
      </c>
      <c r="M60" s="28">
        <f t="shared" si="6"/>
        <v>17.857142857142858</v>
      </c>
    </row>
    <row r="61" spans="1:13">
      <c r="A61" s="75"/>
      <c r="B61" s="8" t="s">
        <v>14</v>
      </c>
      <c r="C61" s="4" t="s">
        <v>27</v>
      </c>
      <c r="D61" s="16">
        <v>38599</v>
      </c>
      <c r="E61" s="9">
        <v>3</v>
      </c>
      <c r="F61" s="11">
        <v>3.55</v>
      </c>
      <c r="G61" s="11">
        <v>0</v>
      </c>
      <c r="H61" s="11">
        <f t="shared" si="4"/>
        <v>0</v>
      </c>
      <c r="I61" s="11">
        <v>3.55</v>
      </c>
      <c r="J61" s="5">
        <v>0.22500000000000001</v>
      </c>
      <c r="K61" s="11">
        <f t="shared" si="5"/>
        <v>6.3380281690140849</v>
      </c>
      <c r="L61" s="34">
        <f t="shared" si="7"/>
        <v>93.661971830985919</v>
      </c>
      <c r="M61" s="28">
        <f t="shared" si="6"/>
        <v>6.3380281690140841</v>
      </c>
    </row>
    <row r="62" spans="1:13">
      <c r="A62" s="75"/>
      <c r="B62" s="8" t="s">
        <v>14</v>
      </c>
      <c r="C62" s="4">
        <v>4</v>
      </c>
      <c r="D62" s="16">
        <v>38609</v>
      </c>
      <c r="E62" s="9">
        <v>3</v>
      </c>
      <c r="F62" s="11">
        <v>5.53</v>
      </c>
      <c r="G62" s="11">
        <v>0</v>
      </c>
      <c r="H62" s="11">
        <f t="shared" si="4"/>
        <v>0</v>
      </c>
      <c r="I62" s="11">
        <v>5.53</v>
      </c>
      <c r="J62" s="5">
        <v>1.07</v>
      </c>
      <c r="K62" s="11">
        <f t="shared" si="5"/>
        <v>19.34900542495479</v>
      </c>
      <c r="L62" s="34">
        <f t="shared" si="7"/>
        <v>80.650994575045203</v>
      </c>
      <c r="M62" s="28">
        <f t="shared" si="6"/>
        <v>19.349005424954793</v>
      </c>
    </row>
    <row r="63" spans="1:13">
      <c r="A63" s="75"/>
      <c r="B63" s="8" t="s">
        <v>14</v>
      </c>
      <c r="C63" s="4" t="s">
        <v>12</v>
      </c>
      <c r="D63" s="16">
        <v>38621</v>
      </c>
      <c r="E63" s="9">
        <v>3</v>
      </c>
      <c r="F63" s="11">
        <v>4.7300000000000004</v>
      </c>
      <c r="G63" s="11">
        <v>0</v>
      </c>
      <c r="H63" s="11">
        <f t="shared" si="4"/>
        <v>0</v>
      </c>
      <c r="I63" s="11">
        <v>4.7300000000000004</v>
      </c>
      <c r="J63" s="5">
        <v>1.01</v>
      </c>
      <c r="K63" s="11">
        <f t="shared" si="5"/>
        <v>21.353065539112048</v>
      </c>
      <c r="L63" s="34">
        <f t="shared" si="7"/>
        <v>78.646934460887948</v>
      </c>
      <c r="M63" s="28">
        <f t="shared" si="6"/>
        <v>21.353065539112048</v>
      </c>
    </row>
    <row r="64" spans="1:13" ht="15.75" thickBot="1">
      <c r="A64" s="75"/>
      <c r="B64" s="8" t="s">
        <v>14</v>
      </c>
      <c r="C64" s="22">
        <v>3</v>
      </c>
      <c r="D64" s="20">
        <v>38631</v>
      </c>
      <c r="E64" s="9">
        <v>2</v>
      </c>
      <c r="F64" s="11">
        <v>4.2</v>
      </c>
      <c r="G64" s="11">
        <v>0</v>
      </c>
      <c r="H64" s="11">
        <f t="shared" si="4"/>
        <v>0</v>
      </c>
      <c r="I64" s="11">
        <v>4.2</v>
      </c>
      <c r="J64" s="21">
        <v>0.31</v>
      </c>
      <c r="K64" s="11">
        <f t="shared" si="5"/>
        <v>7.3809523809523805</v>
      </c>
      <c r="L64" s="34">
        <f t="shared" si="7"/>
        <v>92.61904761904762</v>
      </c>
      <c r="M64" s="28">
        <f t="shared" si="6"/>
        <v>7.3809523809523814</v>
      </c>
    </row>
    <row r="65" spans="1:20" ht="15.75" thickBot="1">
      <c r="A65" s="77">
        <v>2006</v>
      </c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9"/>
    </row>
    <row r="66" spans="1:20" ht="26.25" customHeight="1">
      <c r="A66" s="74">
        <v>2006</v>
      </c>
      <c r="B66" s="8" t="s">
        <v>17</v>
      </c>
      <c r="C66" s="9">
        <v>1</v>
      </c>
      <c r="D66" s="20">
        <v>38831</v>
      </c>
      <c r="E66" s="9">
        <v>11</v>
      </c>
      <c r="F66" s="11">
        <v>14.86</v>
      </c>
      <c r="G66" s="11">
        <v>0.34</v>
      </c>
      <c r="H66" s="11">
        <f t="shared" ref="H66:H98" si="8">100*G66/F66</f>
        <v>2.2880215343203232</v>
      </c>
      <c r="I66" s="11">
        <v>14.52</v>
      </c>
      <c r="J66" s="11">
        <v>5.99</v>
      </c>
      <c r="K66" s="11">
        <f t="shared" ref="K66:K98" si="9">100*J66/F66</f>
        <v>40.309555854643342</v>
      </c>
      <c r="L66" s="34">
        <f>100*(F66-G66-J66)/F66</f>
        <v>57.402422611036336</v>
      </c>
      <c r="M66" s="26">
        <f>J66/I66*100</f>
        <v>41.253443526170805</v>
      </c>
    </row>
    <row r="67" spans="1:20" ht="15.75" thickBot="1">
      <c r="A67" s="75"/>
      <c r="B67" s="8" t="s">
        <v>17</v>
      </c>
      <c r="C67" s="9">
        <v>1</v>
      </c>
      <c r="D67" s="20">
        <v>38868</v>
      </c>
      <c r="E67" s="9">
        <v>11</v>
      </c>
      <c r="F67" s="11">
        <v>14.15</v>
      </c>
      <c r="G67" s="11">
        <v>0.77</v>
      </c>
      <c r="H67" s="11">
        <f t="shared" si="8"/>
        <v>5.4416961130742045</v>
      </c>
      <c r="I67" s="11">
        <v>13.37</v>
      </c>
      <c r="J67" s="11">
        <v>6.59</v>
      </c>
      <c r="K67" s="11">
        <f t="shared" si="9"/>
        <v>46.572438162544167</v>
      </c>
      <c r="L67" s="34">
        <f>100*(F67-G67-J67)/F67</f>
        <v>47.985865724381632</v>
      </c>
      <c r="M67" s="28">
        <f t="shared" ref="M67:M98" si="10">J67/I67*100</f>
        <v>49.289454001495884</v>
      </c>
    </row>
    <row r="68" spans="1:20" ht="15.75" thickBot="1">
      <c r="A68" s="75"/>
      <c r="B68" s="8" t="s">
        <v>17</v>
      </c>
      <c r="C68" s="9">
        <v>1</v>
      </c>
      <c r="D68" s="20">
        <v>38902</v>
      </c>
      <c r="E68" s="9">
        <v>9</v>
      </c>
      <c r="F68" s="11">
        <v>9.76</v>
      </c>
      <c r="G68" s="11">
        <v>0.41</v>
      </c>
      <c r="H68" s="11">
        <f t="shared" si="8"/>
        <v>4.2008196721311473</v>
      </c>
      <c r="I68" s="11">
        <v>9.35</v>
      </c>
      <c r="J68" s="11">
        <v>4.3499999999999996</v>
      </c>
      <c r="K68" s="11">
        <f t="shared" si="9"/>
        <v>44.569672131147534</v>
      </c>
      <c r="L68" s="34">
        <f t="shared" ref="L68:L98" si="11">100*(F68-G68-J68)/F68</f>
        <v>51.229508196721312</v>
      </c>
      <c r="M68" s="28">
        <f t="shared" si="10"/>
        <v>46.524064171122994</v>
      </c>
      <c r="O68" s="65">
        <v>2006</v>
      </c>
      <c r="P68" s="52" t="s">
        <v>53</v>
      </c>
      <c r="Q68" s="53" t="s">
        <v>54</v>
      </c>
      <c r="R68" s="53" t="s">
        <v>55</v>
      </c>
      <c r="S68" s="53" t="s">
        <v>56</v>
      </c>
      <c r="T68" s="54" t="s">
        <v>57</v>
      </c>
    </row>
    <row r="69" spans="1:20" ht="15" customHeight="1">
      <c r="A69" s="75"/>
      <c r="B69" s="8" t="s">
        <v>17</v>
      </c>
      <c r="C69" s="9">
        <v>1</v>
      </c>
      <c r="D69" s="20">
        <v>38942</v>
      </c>
      <c r="E69" s="9">
        <v>11</v>
      </c>
      <c r="F69" s="11">
        <v>12.04</v>
      </c>
      <c r="G69" s="11">
        <v>1.2</v>
      </c>
      <c r="H69" s="11">
        <f t="shared" si="8"/>
        <v>9.9667774086378742</v>
      </c>
      <c r="I69" s="11">
        <v>10.84</v>
      </c>
      <c r="J69" s="11">
        <v>3.08</v>
      </c>
      <c r="K69" s="11">
        <f t="shared" si="9"/>
        <v>25.581395348837212</v>
      </c>
      <c r="L69" s="34">
        <f t="shared" si="11"/>
        <v>64.451827242524928</v>
      </c>
      <c r="M69" s="28">
        <f t="shared" si="10"/>
        <v>28.413284132841333</v>
      </c>
      <c r="O69" s="66" t="s">
        <v>63</v>
      </c>
      <c r="P69" s="24">
        <f>AVERAGE(F66:F98)</f>
        <v>7.7439393939393941</v>
      </c>
      <c r="Q69" s="25">
        <f>MIN(F66:F98)</f>
        <v>2.0099999999999998</v>
      </c>
      <c r="R69" s="25">
        <f>MAX(F66:F98)</f>
        <v>14.86</v>
      </c>
      <c r="S69" s="25">
        <f>PERCENTILE(F66:F98,0.95)</f>
        <v>14.144</v>
      </c>
      <c r="T69" s="26">
        <f>100*STDEV(F66:F98)/P69</f>
        <v>48.901819949669864</v>
      </c>
    </row>
    <row r="70" spans="1:20">
      <c r="A70" s="75"/>
      <c r="B70" s="8" t="s">
        <v>17</v>
      </c>
      <c r="C70" s="9">
        <v>1</v>
      </c>
      <c r="D70" s="20">
        <v>39002</v>
      </c>
      <c r="E70" s="9">
        <v>7</v>
      </c>
      <c r="F70" s="11">
        <v>4.3600000000000003</v>
      </c>
      <c r="G70" s="11">
        <v>0.01</v>
      </c>
      <c r="H70" s="11">
        <f t="shared" si="8"/>
        <v>0.2293577981651376</v>
      </c>
      <c r="I70" s="11">
        <v>4.3499999999999996</v>
      </c>
      <c r="J70" s="11">
        <v>0</v>
      </c>
      <c r="K70" s="11">
        <f t="shared" si="9"/>
        <v>0</v>
      </c>
      <c r="L70" s="34">
        <f t="shared" si="11"/>
        <v>99.770642201834875</v>
      </c>
      <c r="M70" s="28">
        <f t="shared" si="10"/>
        <v>0</v>
      </c>
      <c r="O70" s="67" t="s">
        <v>64</v>
      </c>
      <c r="P70" s="27">
        <f>AVERAGE(I66:I98)</f>
        <v>6.9772727272727266</v>
      </c>
      <c r="Q70" s="21">
        <f>MIN(I66:I98)</f>
        <v>1.83</v>
      </c>
      <c r="R70" s="21">
        <f>MAX(I66:I98)</f>
        <v>14.52</v>
      </c>
      <c r="S70" s="21">
        <f>PERCENTILE(I66:I98,0.95)</f>
        <v>13.613999999999999</v>
      </c>
      <c r="T70" s="28">
        <f>100*STDEV(I66:I98)/P70</f>
        <v>50.663446952746554</v>
      </c>
    </row>
    <row r="71" spans="1:20">
      <c r="A71" s="75"/>
      <c r="B71" s="8" t="s">
        <v>18</v>
      </c>
      <c r="C71" s="22" t="s">
        <v>25</v>
      </c>
      <c r="D71" s="20">
        <v>38878</v>
      </c>
      <c r="E71" s="9">
        <v>5</v>
      </c>
      <c r="F71" s="11">
        <v>8.85</v>
      </c>
      <c r="G71" s="11">
        <v>2.94</v>
      </c>
      <c r="H71" s="11">
        <f t="shared" si="8"/>
        <v>33.220338983050851</v>
      </c>
      <c r="I71" s="11">
        <v>5.9</v>
      </c>
      <c r="J71" s="11">
        <v>0</v>
      </c>
      <c r="K71" s="11">
        <f t="shared" si="9"/>
        <v>0</v>
      </c>
      <c r="L71" s="34">
        <f t="shared" si="11"/>
        <v>66.779661016949149</v>
      </c>
      <c r="M71" s="28">
        <f t="shared" si="10"/>
        <v>0</v>
      </c>
      <c r="O71" s="67" t="s">
        <v>60</v>
      </c>
      <c r="P71" s="27">
        <f>AVERAGE(H66:H98)</f>
        <v>9.6850030274791497</v>
      </c>
      <c r="Q71" s="21">
        <f>MIN(H66:H98)</f>
        <v>0</v>
      </c>
      <c r="R71" s="21">
        <f>MAX(H66:H98)</f>
        <v>33.220338983050851</v>
      </c>
      <c r="S71" s="21">
        <f>PERCENTILE(H66:H98,0.95)</f>
        <v>25.546833314124473</v>
      </c>
      <c r="T71" s="28">
        <f>100*STDEV(H66:H98)/P71</f>
        <v>89.114859391627064</v>
      </c>
    </row>
    <row r="72" spans="1:20" ht="18">
      <c r="A72" s="75"/>
      <c r="B72" s="8" t="s">
        <v>18</v>
      </c>
      <c r="C72" s="22" t="s">
        <v>25</v>
      </c>
      <c r="D72" s="20">
        <v>38893</v>
      </c>
      <c r="E72" s="9">
        <v>5</v>
      </c>
      <c r="F72" s="11">
        <v>7.61</v>
      </c>
      <c r="G72" s="11">
        <v>1.4</v>
      </c>
      <c r="H72" s="11">
        <f t="shared" si="8"/>
        <v>18.396846254927727</v>
      </c>
      <c r="I72" s="11">
        <v>6.2</v>
      </c>
      <c r="J72" s="21">
        <v>2.3333333333333334E-2</v>
      </c>
      <c r="K72" s="11">
        <f t="shared" si="9"/>
        <v>0.30661410424879543</v>
      </c>
      <c r="L72" s="34">
        <f t="shared" si="11"/>
        <v>81.296539640823482</v>
      </c>
      <c r="M72" s="28">
        <f t="shared" si="10"/>
        <v>0.37634408602150538</v>
      </c>
      <c r="O72" s="67" t="s">
        <v>84</v>
      </c>
      <c r="P72" s="27">
        <f>AVERAGE(K66:K98)</f>
        <v>17.928538361139626</v>
      </c>
      <c r="Q72" s="21">
        <f>MIN(K66:K98)</f>
        <v>0</v>
      </c>
      <c r="R72" s="21">
        <f>MAX(K66:K98)</f>
        <v>66.530612244897952</v>
      </c>
      <c r="S72" s="21">
        <f>PERCENTILE(K66:K98,0.95)</f>
        <v>46.071802707845116</v>
      </c>
      <c r="T72" s="28">
        <f>100*STDEV(K66:K98)/P72</f>
        <v>97.92208301731749</v>
      </c>
    </row>
    <row r="73" spans="1:20" ht="18">
      <c r="A73" s="75"/>
      <c r="B73" s="8" t="s">
        <v>18</v>
      </c>
      <c r="C73" s="22">
        <v>1</v>
      </c>
      <c r="D73" s="20">
        <v>38921</v>
      </c>
      <c r="E73" s="9">
        <v>3</v>
      </c>
      <c r="F73" s="11">
        <v>6.87</v>
      </c>
      <c r="G73" s="11">
        <v>1.96</v>
      </c>
      <c r="H73" s="11">
        <f t="shared" si="8"/>
        <v>28.529839883551674</v>
      </c>
      <c r="I73" s="11">
        <v>4.92</v>
      </c>
      <c r="J73" s="21">
        <v>0.56999999999999995</v>
      </c>
      <c r="K73" s="11">
        <f t="shared" si="9"/>
        <v>8.2969432314410465</v>
      </c>
      <c r="L73" s="34">
        <f t="shared" si="11"/>
        <v>63.173216885007278</v>
      </c>
      <c r="M73" s="28">
        <f t="shared" si="10"/>
        <v>11.585365853658535</v>
      </c>
      <c r="O73" s="68" t="s">
        <v>85</v>
      </c>
      <c r="P73" s="27">
        <f>AVERAGE(M66:M98)</f>
        <v>19.461022694170548</v>
      </c>
      <c r="Q73" s="21">
        <f>MIN(M66:M98)</f>
        <v>0</v>
      </c>
      <c r="R73" s="21">
        <f>MAX(M66:M98)</f>
        <v>66.871794871794862</v>
      </c>
      <c r="S73" s="21">
        <f>PERCENTILE(M66:M98,0.95)</f>
        <v>49.873557060643783</v>
      </c>
      <c r="T73" s="28">
        <f>100*STDEV(M66:M98)/P73</f>
        <v>93.885980894830325</v>
      </c>
    </row>
    <row r="74" spans="1:20" ht="18.75" thickBot="1">
      <c r="A74" s="75"/>
      <c r="B74" s="8" t="s">
        <v>18</v>
      </c>
      <c r="C74" s="22">
        <v>2</v>
      </c>
      <c r="D74" s="20">
        <v>38926</v>
      </c>
      <c r="E74" s="9">
        <v>3</v>
      </c>
      <c r="F74" s="11">
        <v>13.23</v>
      </c>
      <c r="G74" s="11">
        <v>2.36</v>
      </c>
      <c r="H74" s="11">
        <f t="shared" si="8"/>
        <v>17.83824640967498</v>
      </c>
      <c r="I74" s="11">
        <v>10.86</v>
      </c>
      <c r="J74" s="21">
        <v>3.3</v>
      </c>
      <c r="K74" s="11">
        <f t="shared" si="9"/>
        <v>24.943310657596371</v>
      </c>
      <c r="L74" s="34">
        <f t="shared" si="11"/>
        <v>57.218442932728657</v>
      </c>
      <c r="M74" s="28">
        <f t="shared" si="10"/>
        <v>30.386740331491712</v>
      </c>
      <c r="O74" s="69" t="s">
        <v>86</v>
      </c>
      <c r="P74" s="29">
        <f>AVERAGE(L66:L98)</f>
        <v>72.386458611381229</v>
      </c>
      <c r="Q74" s="19">
        <f>MIN(L66:L98)</f>
        <v>32.95918367346939</v>
      </c>
      <c r="R74" s="19">
        <f>MAX(L66:L98)</f>
        <v>99.770642201834875</v>
      </c>
      <c r="S74" s="19">
        <f>PERCENTILE(L66:L98,0.95)</f>
        <v>97.017380781170516</v>
      </c>
      <c r="T74" s="30">
        <f>100*STDEV(L66:L98)/P74</f>
        <v>23.843547662173776</v>
      </c>
    </row>
    <row r="75" spans="1:20">
      <c r="A75" s="75"/>
      <c r="B75" s="8" t="s">
        <v>18</v>
      </c>
      <c r="C75" s="22" t="s">
        <v>25</v>
      </c>
      <c r="D75" s="20">
        <v>38939</v>
      </c>
      <c r="E75" s="9">
        <v>4</v>
      </c>
      <c r="F75" s="11">
        <v>4.54</v>
      </c>
      <c r="G75" s="11">
        <v>0.94</v>
      </c>
      <c r="H75" s="11">
        <f t="shared" si="8"/>
        <v>20.704845814977972</v>
      </c>
      <c r="I75" s="11">
        <v>3.6</v>
      </c>
      <c r="J75" s="21">
        <v>0.80000000000000016</v>
      </c>
      <c r="K75" s="11">
        <f t="shared" si="9"/>
        <v>17.621145374449341</v>
      </c>
      <c r="L75" s="34">
        <f t="shared" si="11"/>
        <v>61.674008810572687</v>
      </c>
      <c r="M75" s="28">
        <f t="shared" si="10"/>
        <v>22.222222222222225</v>
      </c>
    </row>
    <row r="76" spans="1:20">
      <c r="A76" s="75"/>
      <c r="B76" s="8" t="s">
        <v>18</v>
      </c>
      <c r="C76" s="22" t="s">
        <v>27</v>
      </c>
      <c r="D76" s="20">
        <v>38985</v>
      </c>
      <c r="E76" s="9">
        <v>4</v>
      </c>
      <c r="F76" s="11">
        <v>10.23</v>
      </c>
      <c r="G76" s="11">
        <v>2.41</v>
      </c>
      <c r="H76" s="11">
        <f t="shared" si="8"/>
        <v>23.558162267839688</v>
      </c>
      <c r="I76" s="11">
        <v>7.8</v>
      </c>
      <c r="J76" s="21">
        <v>1.59</v>
      </c>
      <c r="K76" s="11">
        <f t="shared" si="9"/>
        <v>15.542521994134896</v>
      </c>
      <c r="L76" s="34">
        <f t="shared" si="11"/>
        <v>60.899315738025415</v>
      </c>
      <c r="M76" s="28">
        <f t="shared" si="10"/>
        <v>20.384615384615387</v>
      </c>
    </row>
    <row r="77" spans="1:20">
      <c r="A77" s="75"/>
      <c r="B77" s="8" t="s">
        <v>9</v>
      </c>
      <c r="C77" s="22">
        <v>1</v>
      </c>
      <c r="D77" s="20">
        <v>38859</v>
      </c>
      <c r="E77" s="9">
        <v>3</v>
      </c>
      <c r="F77" s="11">
        <v>12.43</v>
      </c>
      <c r="G77" s="11">
        <v>0.65</v>
      </c>
      <c r="H77" s="11">
        <f t="shared" si="8"/>
        <v>5.2292839903459374</v>
      </c>
      <c r="I77" s="11">
        <v>11.79</v>
      </c>
      <c r="J77" s="11">
        <v>3.6</v>
      </c>
      <c r="K77" s="11">
        <f t="shared" si="9"/>
        <v>28.962188254223655</v>
      </c>
      <c r="L77" s="34">
        <f t="shared" si="11"/>
        <v>65.808527755430418</v>
      </c>
      <c r="M77" s="28">
        <f t="shared" si="10"/>
        <v>30.534351145038169</v>
      </c>
    </row>
    <row r="78" spans="1:20">
      <c r="A78" s="75"/>
      <c r="B78" s="8" t="s">
        <v>9</v>
      </c>
      <c r="C78" s="22">
        <v>2</v>
      </c>
      <c r="D78" s="20">
        <v>38963</v>
      </c>
      <c r="E78" s="9">
        <v>3</v>
      </c>
      <c r="F78" s="11">
        <v>14.14</v>
      </c>
      <c r="G78" s="11">
        <v>0.15</v>
      </c>
      <c r="H78" s="11">
        <f t="shared" si="8"/>
        <v>1.0608203677510608</v>
      </c>
      <c r="I78" s="11">
        <v>13.98</v>
      </c>
      <c r="J78" s="11">
        <v>5.65</v>
      </c>
      <c r="K78" s="11">
        <f t="shared" si="9"/>
        <v>39.957567185289953</v>
      </c>
      <c r="L78" s="34">
        <f t="shared" si="11"/>
        <v>58.981612446958977</v>
      </c>
      <c r="M78" s="28">
        <f t="shared" si="10"/>
        <v>40.414878397711021</v>
      </c>
    </row>
    <row r="79" spans="1:20">
      <c r="A79" s="75"/>
      <c r="B79" s="8" t="s">
        <v>19</v>
      </c>
      <c r="C79" s="22">
        <v>2</v>
      </c>
      <c r="D79" s="20">
        <v>38838</v>
      </c>
      <c r="E79" s="9">
        <v>11</v>
      </c>
      <c r="F79" s="11">
        <v>11.56</v>
      </c>
      <c r="G79" s="11">
        <v>1.43</v>
      </c>
      <c r="H79" s="11">
        <f t="shared" si="8"/>
        <v>12.370242214532871</v>
      </c>
      <c r="I79" s="11">
        <v>10.119999999999999</v>
      </c>
      <c r="J79" s="11">
        <v>3.19</v>
      </c>
      <c r="K79" s="11">
        <f t="shared" si="9"/>
        <v>27.59515570934256</v>
      </c>
      <c r="L79" s="34">
        <f t="shared" si="11"/>
        <v>60.034602076124578</v>
      </c>
      <c r="M79" s="28">
        <f t="shared" si="10"/>
        <v>31.521739130434785</v>
      </c>
    </row>
    <row r="80" spans="1:20">
      <c r="A80" s="75"/>
      <c r="B80" s="8" t="s">
        <v>19</v>
      </c>
      <c r="C80" s="22">
        <v>1</v>
      </c>
      <c r="D80" s="20">
        <v>38852</v>
      </c>
      <c r="E80" s="9">
        <v>5</v>
      </c>
      <c r="F80" s="11">
        <v>10.52</v>
      </c>
      <c r="G80" s="11">
        <v>1.85</v>
      </c>
      <c r="H80" s="11">
        <f t="shared" si="8"/>
        <v>17.585551330798481</v>
      </c>
      <c r="I80" s="11">
        <v>8.6999999999999993</v>
      </c>
      <c r="J80" s="11">
        <v>1.99</v>
      </c>
      <c r="K80" s="11">
        <f t="shared" si="9"/>
        <v>18.916349809885933</v>
      </c>
      <c r="L80" s="34">
        <f t="shared" si="11"/>
        <v>63.49809885931559</v>
      </c>
      <c r="M80" s="28">
        <f t="shared" si="10"/>
        <v>22.873563218390807</v>
      </c>
    </row>
    <row r="81" spans="1:13">
      <c r="A81" s="75"/>
      <c r="B81" s="8" t="s">
        <v>19</v>
      </c>
      <c r="C81" s="22" t="s">
        <v>12</v>
      </c>
      <c r="D81" s="20">
        <v>38875</v>
      </c>
      <c r="E81" s="9">
        <v>13</v>
      </c>
      <c r="F81" s="11">
        <v>8.02</v>
      </c>
      <c r="G81" s="11">
        <v>0.93</v>
      </c>
      <c r="H81" s="11">
        <f t="shared" si="8"/>
        <v>11.596009975062344</v>
      </c>
      <c r="I81" s="11">
        <v>7.14</v>
      </c>
      <c r="J81" s="21">
        <v>1.5649999999999999</v>
      </c>
      <c r="K81" s="11">
        <f t="shared" si="9"/>
        <v>19.513715710723194</v>
      </c>
      <c r="L81" s="34">
        <f t="shared" si="11"/>
        <v>68.890274314214466</v>
      </c>
      <c r="M81" s="28">
        <f t="shared" si="10"/>
        <v>21.918767507002801</v>
      </c>
    </row>
    <row r="82" spans="1:13">
      <c r="A82" s="75"/>
      <c r="B82" s="8" t="s">
        <v>19</v>
      </c>
      <c r="C82" s="22" t="s">
        <v>12</v>
      </c>
      <c r="D82" s="20">
        <v>38892</v>
      </c>
      <c r="E82" s="9">
        <v>17</v>
      </c>
      <c r="F82" s="9">
        <v>9.6199999999999992</v>
      </c>
      <c r="G82" s="11">
        <v>1.02</v>
      </c>
      <c r="H82" s="11">
        <f t="shared" si="8"/>
        <v>10.602910602910605</v>
      </c>
      <c r="I82" s="11">
        <v>8.67</v>
      </c>
      <c r="J82" s="21">
        <v>4.4000000000000004</v>
      </c>
      <c r="K82" s="11">
        <f t="shared" si="9"/>
        <v>45.738045738045749</v>
      </c>
      <c r="L82" s="34">
        <f t="shared" si="11"/>
        <v>43.659043659043654</v>
      </c>
      <c r="M82" s="28">
        <f t="shared" si="10"/>
        <v>50.749711649365636</v>
      </c>
    </row>
    <row r="83" spans="1:13" ht="15" customHeight="1">
      <c r="A83" s="75"/>
      <c r="B83" s="8" t="s">
        <v>19</v>
      </c>
      <c r="C83" s="22" t="s">
        <v>12</v>
      </c>
      <c r="D83" s="20">
        <v>38925</v>
      </c>
      <c r="E83" s="9">
        <v>21</v>
      </c>
      <c r="F83" s="11">
        <v>9.0500000000000007</v>
      </c>
      <c r="G83" s="11">
        <v>1.28</v>
      </c>
      <c r="H83" s="11">
        <f t="shared" si="8"/>
        <v>14.143646408839778</v>
      </c>
      <c r="I83" s="11">
        <v>7.76</v>
      </c>
      <c r="J83" s="21">
        <v>1.135</v>
      </c>
      <c r="K83" s="11">
        <f t="shared" si="9"/>
        <v>12.541436464088397</v>
      </c>
      <c r="L83" s="34">
        <f t="shared" si="11"/>
        <v>73.314917127071837</v>
      </c>
      <c r="M83" s="28">
        <f t="shared" si="10"/>
        <v>14.626288659793815</v>
      </c>
    </row>
    <row r="84" spans="1:13" ht="15" customHeight="1">
      <c r="A84" s="75"/>
      <c r="B84" s="8" t="s">
        <v>20</v>
      </c>
      <c r="C84" s="22">
        <v>1</v>
      </c>
      <c r="D84" s="20">
        <v>38824</v>
      </c>
      <c r="E84" s="9">
        <v>2</v>
      </c>
      <c r="F84" s="11">
        <v>4.63</v>
      </c>
      <c r="G84" s="11">
        <v>0.4</v>
      </c>
      <c r="H84" s="11">
        <f t="shared" si="8"/>
        <v>8.639308855291576</v>
      </c>
      <c r="I84" s="11">
        <v>4.24</v>
      </c>
      <c r="J84" s="21">
        <v>0.43</v>
      </c>
      <c r="K84" s="11">
        <f t="shared" si="9"/>
        <v>9.2872570194384458</v>
      </c>
      <c r="L84" s="34">
        <f t="shared" si="11"/>
        <v>82.073434125269969</v>
      </c>
      <c r="M84" s="28">
        <f t="shared" si="10"/>
        <v>10.141509433962263</v>
      </c>
    </row>
    <row r="85" spans="1:13">
      <c r="A85" s="75"/>
      <c r="B85" s="8" t="s">
        <v>20</v>
      </c>
      <c r="C85" s="22">
        <v>1</v>
      </c>
      <c r="D85" s="20">
        <v>38898</v>
      </c>
      <c r="E85" s="9">
        <v>3</v>
      </c>
      <c r="F85" s="11">
        <v>5.18</v>
      </c>
      <c r="G85" s="11">
        <v>0.23</v>
      </c>
      <c r="H85" s="11">
        <f t="shared" si="8"/>
        <v>4.4401544401544406</v>
      </c>
      <c r="I85" s="11">
        <v>4.95</v>
      </c>
      <c r="J85" s="21">
        <v>0</v>
      </c>
      <c r="K85" s="11">
        <f t="shared" si="9"/>
        <v>0</v>
      </c>
      <c r="L85" s="34">
        <f t="shared" si="11"/>
        <v>95.559845559845556</v>
      </c>
      <c r="M85" s="28">
        <f t="shared" si="10"/>
        <v>0</v>
      </c>
    </row>
    <row r="86" spans="1:13">
      <c r="A86" s="75"/>
      <c r="B86" s="8" t="s">
        <v>20</v>
      </c>
      <c r="C86" s="22">
        <v>1</v>
      </c>
      <c r="D86" s="20">
        <v>38916</v>
      </c>
      <c r="E86" s="9">
        <v>3</v>
      </c>
      <c r="F86" s="11">
        <v>6.17</v>
      </c>
      <c r="G86" s="11">
        <v>0.7</v>
      </c>
      <c r="H86" s="11">
        <f t="shared" si="8"/>
        <v>11.345218800648299</v>
      </c>
      <c r="I86" s="11">
        <v>5.46</v>
      </c>
      <c r="J86" s="21">
        <v>0</v>
      </c>
      <c r="K86" s="11">
        <f t="shared" si="9"/>
        <v>0</v>
      </c>
      <c r="L86" s="34">
        <f t="shared" si="11"/>
        <v>88.654781199351703</v>
      </c>
      <c r="M86" s="28">
        <f t="shared" si="10"/>
        <v>0</v>
      </c>
    </row>
    <row r="87" spans="1:13">
      <c r="A87" s="75"/>
      <c r="B87" s="8" t="s">
        <v>20</v>
      </c>
      <c r="C87" s="22">
        <v>1</v>
      </c>
      <c r="D87" s="20">
        <v>38945</v>
      </c>
      <c r="E87" s="9">
        <v>3</v>
      </c>
      <c r="F87" s="11">
        <v>6.15</v>
      </c>
      <c r="G87" s="11">
        <v>0.37</v>
      </c>
      <c r="H87" s="11">
        <f t="shared" si="8"/>
        <v>6.0162601626016254</v>
      </c>
      <c r="I87" s="11">
        <v>5.79</v>
      </c>
      <c r="J87" s="21">
        <v>0.86</v>
      </c>
      <c r="K87" s="11">
        <f t="shared" si="9"/>
        <v>13.983739837398373</v>
      </c>
      <c r="L87" s="34">
        <f t="shared" si="11"/>
        <v>80</v>
      </c>
      <c r="M87" s="28">
        <f t="shared" si="10"/>
        <v>14.853195164075995</v>
      </c>
    </row>
    <row r="88" spans="1:13">
      <c r="A88" s="75"/>
      <c r="B88" s="8" t="s">
        <v>10</v>
      </c>
      <c r="C88" s="22">
        <v>1</v>
      </c>
      <c r="D88" s="20">
        <v>38855</v>
      </c>
      <c r="E88" s="9">
        <v>3</v>
      </c>
      <c r="F88" s="11">
        <v>4.78</v>
      </c>
      <c r="G88" s="11">
        <v>0</v>
      </c>
      <c r="H88" s="11">
        <f t="shared" si="8"/>
        <v>0</v>
      </c>
      <c r="I88" s="11">
        <v>4.78</v>
      </c>
      <c r="J88" s="21">
        <v>1.68</v>
      </c>
      <c r="K88" s="11">
        <f t="shared" si="9"/>
        <v>35.146443514644346</v>
      </c>
      <c r="L88" s="34">
        <f t="shared" si="11"/>
        <v>64.853556485355654</v>
      </c>
      <c r="M88" s="28">
        <f t="shared" si="10"/>
        <v>35.146443514644346</v>
      </c>
    </row>
    <row r="89" spans="1:13">
      <c r="A89" s="75"/>
      <c r="B89" s="8" t="s">
        <v>10</v>
      </c>
      <c r="C89" s="22">
        <v>2</v>
      </c>
      <c r="D89" s="20">
        <v>38864</v>
      </c>
      <c r="E89" s="9">
        <v>3</v>
      </c>
      <c r="F89" s="11">
        <v>4.79</v>
      </c>
      <c r="G89" s="11">
        <v>0</v>
      </c>
      <c r="H89" s="11">
        <f t="shared" si="8"/>
        <v>0</v>
      </c>
      <c r="I89" s="11">
        <v>4.79</v>
      </c>
      <c r="J89" s="21">
        <v>0.84</v>
      </c>
      <c r="K89" s="11">
        <f t="shared" si="9"/>
        <v>17.53653444676409</v>
      </c>
      <c r="L89" s="34">
        <f t="shared" si="11"/>
        <v>82.463465553235906</v>
      </c>
      <c r="M89" s="28">
        <f t="shared" si="10"/>
        <v>17.53653444676409</v>
      </c>
    </row>
    <row r="90" spans="1:13">
      <c r="A90" s="75"/>
      <c r="B90" s="8" t="s">
        <v>10</v>
      </c>
      <c r="C90" s="22" t="s">
        <v>13</v>
      </c>
      <c r="D90" s="20">
        <v>38905</v>
      </c>
      <c r="E90" s="9">
        <v>2</v>
      </c>
      <c r="F90" s="11">
        <v>3.51</v>
      </c>
      <c r="G90" s="11">
        <v>0.23</v>
      </c>
      <c r="H90" s="11">
        <f t="shared" si="8"/>
        <v>6.5527065527065531</v>
      </c>
      <c r="I90" s="11">
        <v>3.28</v>
      </c>
      <c r="J90" s="21">
        <v>0</v>
      </c>
      <c r="K90" s="11">
        <f t="shared" si="9"/>
        <v>0</v>
      </c>
      <c r="L90" s="34">
        <f t="shared" si="11"/>
        <v>93.447293447293447</v>
      </c>
      <c r="M90" s="28">
        <f t="shared" si="10"/>
        <v>0</v>
      </c>
    </row>
    <row r="91" spans="1:13">
      <c r="A91" s="75"/>
      <c r="B91" s="8" t="s">
        <v>21</v>
      </c>
      <c r="C91" s="22">
        <v>1</v>
      </c>
      <c r="D91" s="20">
        <v>38882</v>
      </c>
      <c r="E91" s="9">
        <v>3</v>
      </c>
      <c r="F91" s="11">
        <v>2.0099999999999998</v>
      </c>
      <c r="G91" s="11">
        <v>7.0000000000000007E-2</v>
      </c>
      <c r="H91" s="11">
        <f t="shared" si="8"/>
        <v>3.4825870646766179</v>
      </c>
      <c r="I91" s="11">
        <v>1.94</v>
      </c>
      <c r="J91" s="21">
        <v>0</v>
      </c>
      <c r="K91" s="11">
        <f t="shared" si="9"/>
        <v>0</v>
      </c>
      <c r="L91" s="34">
        <f t="shared" si="11"/>
        <v>96.517412935323378</v>
      </c>
      <c r="M91" s="28">
        <f t="shared" si="10"/>
        <v>0</v>
      </c>
    </row>
    <row r="92" spans="1:13">
      <c r="A92" s="75"/>
      <c r="B92" s="8" t="s">
        <v>21</v>
      </c>
      <c r="C92" s="22">
        <v>1</v>
      </c>
      <c r="D92" s="20">
        <v>38891</v>
      </c>
      <c r="E92" s="9">
        <v>3</v>
      </c>
      <c r="F92" s="11">
        <v>2.2200000000000002</v>
      </c>
      <c r="G92" s="11">
        <v>0.03</v>
      </c>
      <c r="H92" s="11">
        <f t="shared" si="8"/>
        <v>1.3513513513513513</v>
      </c>
      <c r="I92" s="11">
        <v>2.19</v>
      </c>
      <c r="J92" s="21">
        <v>0.18</v>
      </c>
      <c r="K92" s="11">
        <f t="shared" si="9"/>
        <v>8.108108108108107</v>
      </c>
      <c r="L92" s="34">
        <f t="shared" si="11"/>
        <v>90.540540540540547</v>
      </c>
      <c r="M92" s="28">
        <f t="shared" si="10"/>
        <v>8.2191780821917799</v>
      </c>
    </row>
    <row r="93" spans="1:13">
      <c r="A93" s="75"/>
      <c r="B93" s="8" t="s">
        <v>21</v>
      </c>
      <c r="C93" s="22">
        <v>1</v>
      </c>
      <c r="D93" s="20">
        <v>38903</v>
      </c>
      <c r="E93" s="9">
        <v>3</v>
      </c>
      <c r="F93" s="11">
        <v>2.13</v>
      </c>
      <c r="G93" s="11">
        <v>0.3</v>
      </c>
      <c r="H93" s="11">
        <f t="shared" si="8"/>
        <v>14.084507042253522</v>
      </c>
      <c r="I93" s="11">
        <v>1.83</v>
      </c>
      <c r="J93" s="21">
        <v>0.27</v>
      </c>
      <c r="K93" s="11">
        <f t="shared" si="9"/>
        <v>12.67605633802817</v>
      </c>
      <c r="L93" s="34">
        <f t="shared" si="11"/>
        <v>73.239436619718305</v>
      </c>
      <c r="M93" s="28">
        <f t="shared" si="10"/>
        <v>14.754098360655737</v>
      </c>
    </row>
    <row r="94" spans="1:13">
      <c r="A94" s="75"/>
      <c r="B94" s="8" t="s">
        <v>21</v>
      </c>
      <c r="C94" s="22">
        <v>1</v>
      </c>
      <c r="D94" s="20">
        <v>38938</v>
      </c>
      <c r="E94" s="9">
        <v>3</v>
      </c>
      <c r="F94" s="11">
        <v>2.27</v>
      </c>
      <c r="G94" s="11">
        <v>0.38</v>
      </c>
      <c r="H94" s="11">
        <f t="shared" si="8"/>
        <v>16.740088105726873</v>
      </c>
      <c r="I94" s="11">
        <v>1.89</v>
      </c>
      <c r="J94" s="21">
        <v>0</v>
      </c>
      <c r="K94" s="11">
        <f t="shared" si="9"/>
        <v>0</v>
      </c>
      <c r="L94" s="34">
        <f t="shared" si="11"/>
        <v>83.259911894273131</v>
      </c>
      <c r="M94" s="28">
        <f t="shared" si="10"/>
        <v>0</v>
      </c>
    </row>
    <row r="95" spans="1:13">
      <c r="A95" s="75"/>
      <c r="B95" s="8" t="s">
        <v>22</v>
      </c>
      <c r="C95" s="22" t="s">
        <v>12</v>
      </c>
      <c r="D95" s="20">
        <v>38896</v>
      </c>
      <c r="E95" s="9">
        <v>3</v>
      </c>
      <c r="F95" s="11">
        <v>8.51</v>
      </c>
      <c r="G95" s="11">
        <v>0.19</v>
      </c>
      <c r="H95" s="11">
        <f t="shared" si="8"/>
        <v>2.2326674500587544</v>
      </c>
      <c r="I95" s="11">
        <v>8.33</v>
      </c>
      <c r="J95" s="21">
        <v>0</v>
      </c>
      <c r="K95" s="11">
        <f t="shared" si="9"/>
        <v>0</v>
      </c>
      <c r="L95" s="34">
        <f t="shared" si="11"/>
        <v>97.767332549941244</v>
      </c>
      <c r="M95" s="28">
        <f t="shared" si="10"/>
        <v>0</v>
      </c>
    </row>
    <row r="96" spans="1:13">
      <c r="A96" s="75"/>
      <c r="B96" s="8" t="s">
        <v>23</v>
      </c>
      <c r="C96" s="22">
        <v>1</v>
      </c>
      <c r="D96" s="20">
        <v>38810</v>
      </c>
      <c r="E96" s="9">
        <v>3</v>
      </c>
      <c r="F96" s="11">
        <v>9.8000000000000007</v>
      </c>
      <c r="G96" s="11">
        <v>0.05</v>
      </c>
      <c r="H96" s="11">
        <f t="shared" si="8"/>
        <v>0.51020408163265307</v>
      </c>
      <c r="I96" s="11">
        <v>9.75</v>
      </c>
      <c r="J96" s="21">
        <v>6.52</v>
      </c>
      <c r="K96" s="11">
        <f t="shared" si="9"/>
        <v>66.530612244897952</v>
      </c>
      <c r="L96" s="34">
        <f t="shared" si="11"/>
        <v>32.95918367346939</v>
      </c>
      <c r="M96" s="28">
        <f t="shared" si="10"/>
        <v>66.871794871794862</v>
      </c>
    </row>
    <row r="97" spans="1:20">
      <c r="A97" s="75"/>
      <c r="B97" s="8" t="s">
        <v>23</v>
      </c>
      <c r="C97" s="22">
        <v>1</v>
      </c>
      <c r="D97" s="20">
        <v>38903</v>
      </c>
      <c r="E97" s="9">
        <v>2</v>
      </c>
      <c r="F97" s="11">
        <v>5.51</v>
      </c>
      <c r="G97" s="11">
        <v>0.28999999999999998</v>
      </c>
      <c r="H97" s="11">
        <f t="shared" si="8"/>
        <v>5.2631578947368416</v>
      </c>
      <c r="I97" s="11">
        <v>5.22</v>
      </c>
      <c r="J97" s="21">
        <v>0</v>
      </c>
      <c r="K97" s="11">
        <f t="shared" si="9"/>
        <v>0</v>
      </c>
      <c r="L97" s="34">
        <f t="shared" si="11"/>
        <v>94.736842105263165</v>
      </c>
      <c r="M97" s="28">
        <f t="shared" si="10"/>
        <v>0</v>
      </c>
    </row>
    <row r="98" spans="1:20" ht="15.75" thickBot="1">
      <c r="A98" s="75"/>
      <c r="B98" s="8" t="s">
        <v>24</v>
      </c>
      <c r="C98" s="22">
        <v>1</v>
      </c>
      <c r="D98" s="20">
        <v>38904</v>
      </c>
      <c r="E98" s="9">
        <v>2</v>
      </c>
      <c r="F98" s="11">
        <v>6.05</v>
      </c>
      <c r="G98" s="11">
        <v>0.12</v>
      </c>
      <c r="H98" s="11">
        <f t="shared" si="8"/>
        <v>1.9834710743801653</v>
      </c>
      <c r="I98" s="11">
        <v>5.94</v>
      </c>
      <c r="J98" s="21">
        <v>0.69</v>
      </c>
      <c r="K98" s="11">
        <f t="shared" si="9"/>
        <v>11.404958677685951</v>
      </c>
      <c r="L98" s="34">
        <f t="shared" si="11"/>
        <v>86.611570247933884</v>
      </c>
      <c r="M98" s="28">
        <f t="shared" si="10"/>
        <v>11.616161616161614</v>
      </c>
    </row>
    <row r="99" spans="1:20" ht="15.75" thickBot="1">
      <c r="A99" s="83">
        <v>2008</v>
      </c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5"/>
    </row>
    <row r="100" spans="1:20" ht="15.75" thickBot="1">
      <c r="A100" s="74">
        <v>2008</v>
      </c>
      <c r="B100" s="8" t="s">
        <v>9</v>
      </c>
      <c r="C100" s="22">
        <v>1</v>
      </c>
      <c r="D100" s="20">
        <v>39616</v>
      </c>
      <c r="E100" s="22">
        <v>3</v>
      </c>
      <c r="F100" s="21">
        <v>8.83</v>
      </c>
      <c r="G100" s="21">
        <v>0</v>
      </c>
      <c r="H100" s="21">
        <f>100*G100/F100</f>
        <v>0</v>
      </c>
      <c r="I100" s="21">
        <v>8.82</v>
      </c>
      <c r="J100" s="21">
        <v>3.83</v>
      </c>
      <c r="K100" s="21">
        <f t="shared" ref="K100:K123" si="12">100*J100/F100</f>
        <v>43.374858437146095</v>
      </c>
      <c r="L100" s="34">
        <f>100*(F100-G100-J100)/F100</f>
        <v>56.625141562853905</v>
      </c>
      <c r="M100" s="26">
        <f t="shared" ref="M100:M123" si="13">J100/I100*100</f>
        <v>43.424036281179141</v>
      </c>
      <c r="O100" s="65">
        <v>2008</v>
      </c>
      <c r="P100" s="52" t="s">
        <v>53</v>
      </c>
      <c r="Q100" s="53" t="s">
        <v>54</v>
      </c>
      <c r="R100" s="53" t="s">
        <v>55</v>
      </c>
      <c r="S100" s="53" t="s">
        <v>56</v>
      </c>
      <c r="T100" s="54" t="s">
        <v>57</v>
      </c>
    </row>
    <row r="101" spans="1:20" ht="15" customHeight="1">
      <c r="A101" s="75"/>
      <c r="B101" s="8" t="s">
        <v>9</v>
      </c>
      <c r="C101" s="22">
        <v>1</v>
      </c>
      <c r="D101" s="20">
        <v>39639</v>
      </c>
      <c r="E101" s="22">
        <v>3</v>
      </c>
      <c r="F101" s="21">
        <v>7.24</v>
      </c>
      <c r="G101" s="21">
        <v>0.52</v>
      </c>
      <c r="H101" s="21">
        <f t="shared" ref="H101:H123" si="14">100*G101/F101</f>
        <v>7.1823204419889501</v>
      </c>
      <c r="I101" s="21">
        <v>6.72</v>
      </c>
      <c r="J101" s="21">
        <v>3.76</v>
      </c>
      <c r="K101" s="21">
        <f t="shared" si="12"/>
        <v>51.933701657458563</v>
      </c>
      <c r="L101" s="34">
        <f>100*(F101-G101-J101)/F101</f>
        <v>40.883977900552502</v>
      </c>
      <c r="M101" s="28">
        <f t="shared" si="13"/>
        <v>55.952380952380956</v>
      </c>
      <c r="O101" s="66" t="s">
        <v>63</v>
      </c>
      <c r="P101" s="24">
        <f>AVERAGE(F100:F123)</f>
        <v>7.8681666666666672</v>
      </c>
      <c r="Q101" s="25">
        <f>MIN(F100:F123)</f>
        <v>0.89</v>
      </c>
      <c r="R101" s="25">
        <f>MAX(F100:F123)</f>
        <v>18.72</v>
      </c>
      <c r="S101" s="25">
        <f>PERCENTILE(F100:F123,0.95)</f>
        <v>14.667649999999998</v>
      </c>
      <c r="T101" s="26">
        <f>100*STDEV(F100:F123)/P101</f>
        <v>49.580824457821237</v>
      </c>
    </row>
    <row r="102" spans="1:20">
      <c r="A102" s="75"/>
      <c r="B102" s="8" t="s">
        <v>10</v>
      </c>
      <c r="C102" s="22" t="s">
        <v>12</v>
      </c>
      <c r="D102" s="20">
        <v>39623</v>
      </c>
      <c r="E102" s="22">
        <v>7</v>
      </c>
      <c r="F102" s="21">
        <v>6.39</v>
      </c>
      <c r="G102" s="21">
        <v>0.25</v>
      </c>
      <c r="H102" s="21">
        <f t="shared" si="14"/>
        <v>3.9123630672926448</v>
      </c>
      <c r="I102" s="21">
        <v>6.15</v>
      </c>
      <c r="J102" s="21">
        <v>0</v>
      </c>
      <c r="K102" s="21">
        <f t="shared" si="12"/>
        <v>0</v>
      </c>
      <c r="L102" s="34">
        <f t="shared" ref="L102:L123" si="15">100*(F102-G102-J102)/F102</f>
        <v>96.087636932707355</v>
      </c>
      <c r="M102" s="28">
        <f t="shared" si="13"/>
        <v>0</v>
      </c>
      <c r="O102" s="67" t="s">
        <v>64</v>
      </c>
      <c r="P102" s="27">
        <f>AVERAGE(I100:I123)</f>
        <v>7.1941833333333323</v>
      </c>
      <c r="Q102" s="21">
        <f>MIN(I100:I123)</f>
        <v>0.87360000000000004</v>
      </c>
      <c r="R102" s="21">
        <f>MAX(I100:I123)</f>
        <v>17.190000000000001</v>
      </c>
      <c r="S102" s="21">
        <f>PERCENTILE(I100:I123,0.95)</f>
        <v>11.755599999999998</v>
      </c>
      <c r="T102" s="28">
        <f>100*STDEV(I100:I123)/P102</f>
        <v>45.92118561970031</v>
      </c>
    </row>
    <row r="103" spans="1:20">
      <c r="A103" s="75"/>
      <c r="B103" s="8" t="s">
        <v>10</v>
      </c>
      <c r="C103" s="22">
        <v>2</v>
      </c>
      <c r="D103" s="20">
        <v>39724</v>
      </c>
      <c r="E103" s="22">
        <v>3</v>
      </c>
      <c r="F103" s="21">
        <v>4.62</v>
      </c>
      <c r="G103" s="21">
        <v>0</v>
      </c>
      <c r="H103" s="21">
        <f t="shared" si="14"/>
        <v>0</v>
      </c>
      <c r="I103" s="21">
        <v>4.62</v>
      </c>
      <c r="J103" s="21">
        <v>0</v>
      </c>
      <c r="K103" s="21">
        <f t="shared" si="12"/>
        <v>0</v>
      </c>
      <c r="L103" s="34">
        <f t="shared" si="15"/>
        <v>100</v>
      </c>
      <c r="M103" s="28">
        <f t="shared" si="13"/>
        <v>0</v>
      </c>
      <c r="O103" s="67" t="s">
        <v>60</v>
      </c>
      <c r="P103" s="27">
        <f>AVERAGE(H100:H123)</f>
        <v>6.619206222161039</v>
      </c>
      <c r="Q103" s="21">
        <f>MIN(H100:H123)</f>
        <v>0</v>
      </c>
      <c r="R103" s="21">
        <f>MAX(H100:H123)</f>
        <v>26.992374654160198</v>
      </c>
      <c r="S103" s="21">
        <f>PERCENTILE(H100:H123,0.95)</f>
        <v>18.371344611130805</v>
      </c>
      <c r="T103" s="28">
        <f>100*STDEV(H100:H123)/P103</f>
        <v>104.6873946365791</v>
      </c>
    </row>
    <row r="104" spans="1:20" ht="18">
      <c r="A104" s="75"/>
      <c r="B104" s="8" t="s">
        <v>10</v>
      </c>
      <c r="C104" s="22">
        <v>2</v>
      </c>
      <c r="D104" s="20">
        <v>39744</v>
      </c>
      <c r="E104" s="22">
        <v>1</v>
      </c>
      <c r="F104" s="21">
        <v>0.89</v>
      </c>
      <c r="G104" s="21">
        <v>0.01</v>
      </c>
      <c r="H104" s="21">
        <f t="shared" si="14"/>
        <v>1.1235955056179776</v>
      </c>
      <c r="I104" s="22">
        <v>0.87360000000000004</v>
      </c>
      <c r="J104" s="21">
        <v>0</v>
      </c>
      <c r="K104" s="21">
        <f t="shared" si="12"/>
        <v>0</v>
      </c>
      <c r="L104" s="34">
        <f t="shared" si="15"/>
        <v>98.876404494382015</v>
      </c>
      <c r="M104" s="28">
        <f t="shared" si="13"/>
        <v>0</v>
      </c>
      <c r="O104" s="67" t="s">
        <v>84</v>
      </c>
      <c r="P104" s="27">
        <f>AVERAGE(K100:K123)</f>
        <v>21.477713555516875</v>
      </c>
      <c r="Q104" s="21">
        <f>MIN(K100:K123)</f>
        <v>0</v>
      </c>
      <c r="R104" s="21">
        <f>MAX(K100:K123)</f>
        <v>51.933701657458563</v>
      </c>
      <c r="S104" s="21">
        <f>PERCENTILE(K100:K123,0.95)</f>
        <v>47.475069058707376</v>
      </c>
      <c r="T104" s="28">
        <f>100*STDEV(K100:K123)/P104</f>
        <v>87.044539798911316</v>
      </c>
    </row>
    <row r="105" spans="1:20" ht="18">
      <c r="A105" s="75"/>
      <c r="B105" s="8" t="s">
        <v>70</v>
      </c>
      <c r="C105" s="22">
        <v>1</v>
      </c>
      <c r="D105" s="20">
        <v>39616</v>
      </c>
      <c r="E105" s="22">
        <v>7</v>
      </c>
      <c r="F105" s="21">
        <v>7.71</v>
      </c>
      <c r="G105" s="21">
        <v>0.62</v>
      </c>
      <c r="H105" s="21">
        <f t="shared" si="14"/>
        <v>8.0415045395590141</v>
      </c>
      <c r="I105" s="21">
        <v>7.08</v>
      </c>
      <c r="J105" s="21">
        <v>1.47</v>
      </c>
      <c r="K105" s="21">
        <f t="shared" si="12"/>
        <v>19.066147859922179</v>
      </c>
      <c r="L105" s="34">
        <f t="shared" si="15"/>
        <v>72.892347600518804</v>
      </c>
      <c r="M105" s="28">
        <f t="shared" si="13"/>
        <v>20.762711864406779</v>
      </c>
      <c r="O105" s="68" t="s">
        <v>85</v>
      </c>
      <c r="P105" s="27">
        <f>AVERAGE(M100:M123)</f>
        <v>23.220199217501975</v>
      </c>
      <c r="Q105" s="21">
        <f>MIN(M100:M123)</f>
        <v>0</v>
      </c>
      <c r="R105" s="21">
        <f>MAX(M100:M123)</f>
        <v>55.952380952380956</v>
      </c>
      <c r="S105" s="21">
        <f>PERCENTILE(M100:M123,0.95)</f>
        <v>49.083965187578301</v>
      </c>
      <c r="T105" s="28">
        <f>100*STDEV(M100:M123)/P105</f>
        <v>85.302881950238259</v>
      </c>
    </row>
    <row r="106" spans="1:20" ht="18.75" thickBot="1">
      <c r="A106" s="75"/>
      <c r="B106" s="8" t="s">
        <v>70</v>
      </c>
      <c r="C106" s="22">
        <v>1</v>
      </c>
      <c r="D106" s="20">
        <v>39630</v>
      </c>
      <c r="E106" s="22">
        <v>5</v>
      </c>
      <c r="F106" s="21">
        <v>5.5</v>
      </c>
      <c r="G106" s="21">
        <v>0.41</v>
      </c>
      <c r="H106" s="21">
        <f t="shared" si="14"/>
        <v>7.4545454545454541</v>
      </c>
      <c r="I106" s="21">
        <v>5.09</v>
      </c>
      <c r="J106" s="21">
        <v>2.2400000000000002</v>
      </c>
      <c r="K106" s="21">
        <f t="shared" si="12"/>
        <v>40.727272727272734</v>
      </c>
      <c r="L106" s="34">
        <f t="shared" si="15"/>
        <v>51.818181818181806</v>
      </c>
      <c r="M106" s="28">
        <f t="shared" si="13"/>
        <v>44.007858546168968</v>
      </c>
      <c r="O106" s="69" t="s">
        <v>86</v>
      </c>
      <c r="P106" s="29">
        <f>AVERAGE(L100:L123)</f>
        <v>71.903080222322075</v>
      </c>
      <c r="Q106" s="19">
        <f>MIN(L100:L123)</f>
        <v>40.883977900552502</v>
      </c>
      <c r="R106" s="19">
        <f>MAX(L100:L123)</f>
        <v>100</v>
      </c>
      <c r="S106" s="19">
        <f>PERCENTILE(L100:L123,0.95)</f>
        <v>100</v>
      </c>
      <c r="T106" s="30">
        <f>100*STDEV(L100:L123)/P106</f>
        <v>28.480281740092469</v>
      </c>
    </row>
    <row r="107" spans="1:20">
      <c r="A107" s="75"/>
      <c r="B107" s="8" t="s">
        <v>70</v>
      </c>
      <c r="C107" s="22">
        <v>1</v>
      </c>
      <c r="D107" s="20">
        <v>39656</v>
      </c>
      <c r="E107" s="22">
        <v>2</v>
      </c>
      <c r="F107" s="21">
        <v>2.6</v>
      </c>
      <c r="G107" s="21">
        <v>0</v>
      </c>
      <c r="H107" s="21">
        <f t="shared" si="14"/>
        <v>0</v>
      </c>
      <c r="I107" s="21">
        <v>2.5968</v>
      </c>
      <c r="J107" s="21">
        <v>0</v>
      </c>
      <c r="K107" s="21">
        <f t="shared" si="12"/>
        <v>0</v>
      </c>
      <c r="L107" s="34">
        <f t="shared" si="15"/>
        <v>100</v>
      </c>
      <c r="M107" s="28">
        <f t="shared" si="13"/>
        <v>0</v>
      </c>
    </row>
    <row r="108" spans="1:20">
      <c r="A108" s="75"/>
      <c r="B108" s="8" t="s">
        <v>70</v>
      </c>
      <c r="C108" s="22">
        <v>1</v>
      </c>
      <c r="D108" s="20">
        <v>39664</v>
      </c>
      <c r="E108" s="22">
        <v>5</v>
      </c>
      <c r="F108" s="21">
        <v>8.9700000000000006</v>
      </c>
      <c r="G108" s="21">
        <v>0</v>
      </c>
      <c r="H108" s="21">
        <f t="shared" si="14"/>
        <v>0</v>
      </c>
      <c r="I108" s="21">
        <v>8.98</v>
      </c>
      <c r="J108" s="21">
        <v>0</v>
      </c>
      <c r="K108" s="21">
        <f t="shared" si="12"/>
        <v>0</v>
      </c>
      <c r="L108" s="34">
        <f t="shared" si="15"/>
        <v>100</v>
      </c>
      <c r="M108" s="28">
        <f t="shared" si="13"/>
        <v>0</v>
      </c>
    </row>
    <row r="109" spans="1:20">
      <c r="A109" s="75"/>
      <c r="B109" s="8" t="s">
        <v>70</v>
      </c>
      <c r="C109" s="22">
        <v>1</v>
      </c>
      <c r="D109" s="20">
        <v>39694</v>
      </c>
      <c r="E109" s="22">
        <v>3</v>
      </c>
      <c r="F109" s="21">
        <v>2.4300000000000002</v>
      </c>
      <c r="G109" s="21">
        <v>0</v>
      </c>
      <c r="H109" s="21">
        <f t="shared" si="14"/>
        <v>0</v>
      </c>
      <c r="I109" s="21">
        <v>2.4300000000000002</v>
      </c>
      <c r="J109" s="21">
        <v>0</v>
      </c>
      <c r="K109" s="21">
        <f t="shared" si="12"/>
        <v>0</v>
      </c>
      <c r="L109" s="34">
        <f t="shared" si="15"/>
        <v>100</v>
      </c>
      <c r="M109" s="28">
        <f t="shared" si="13"/>
        <v>0</v>
      </c>
    </row>
    <row r="110" spans="1:20">
      <c r="A110" s="75"/>
      <c r="B110" s="8" t="s">
        <v>22</v>
      </c>
      <c r="C110" s="22">
        <v>1</v>
      </c>
      <c r="D110" s="20">
        <v>39637</v>
      </c>
      <c r="E110" s="22">
        <v>2</v>
      </c>
      <c r="F110" s="21">
        <v>7.48</v>
      </c>
      <c r="G110" s="21">
        <v>0.98</v>
      </c>
      <c r="H110" s="21">
        <f t="shared" si="14"/>
        <v>13.101604278074866</v>
      </c>
      <c r="I110" s="21">
        <v>6.5</v>
      </c>
      <c r="J110" s="21">
        <v>0.68</v>
      </c>
      <c r="K110" s="21">
        <f t="shared" si="12"/>
        <v>9.0909090909090899</v>
      </c>
      <c r="L110" s="34">
        <f t="shared" si="15"/>
        <v>77.807486631016033</v>
      </c>
      <c r="M110" s="28">
        <f t="shared" si="13"/>
        <v>10.461538461538462</v>
      </c>
    </row>
    <row r="111" spans="1:20">
      <c r="A111" s="75"/>
      <c r="B111" s="8" t="s">
        <v>22</v>
      </c>
      <c r="C111" s="22">
        <v>1</v>
      </c>
      <c r="D111" s="20">
        <v>39659</v>
      </c>
      <c r="E111" s="22">
        <v>4</v>
      </c>
      <c r="F111" s="21">
        <v>8.67</v>
      </c>
      <c r="G111" s="21">
        <v>0.33</v>
      </c>
      <c r="H111" s="21">
        <f t="shared" si="14"/>
        <v>3.8062283737024223</v>
      </c>
      <c r="I111" s="21">
        <v>8.34</v>
      </c>
      <c r="J111" s="21">
        <v>3.44</v>
      </c>
      <c r="K111" s="21">
        <f t="shared" si="12"/>
        <v>39.677047289504038</v>
      </c>
      <c r="L111" s="34">
        <f t="shared" si="15"/>
        <v>56.516724336793551</v>
      </c>
      <c r="M111" s="28">
        <f t="shared" si="13"/>
        <v>41.247002398081534</v>
      </c>
    </row>
    <row r="112" spans="1:20">
      <c r="A112" s="75"/>
      <c r="B112" s="8" t="s">
        <v>23</v>
      </c>
      <c r="C112" s="22">
        <v>1</v>
      </c>
      <c r="D112" s="20">
        <v>39622</v>
      </c>
      <c r="E112" s="22">
        <v>2</v>
      </c>
      <c r="F112" s="21">
        <v>6.14</v>
      </c>
      <c r="G112" s="21">
        <v>0.1</v>
      </c>
      <c r="H112" s="21">
        <f t="shared" si="14"/>
        <v>1.6286644951140066</v>
      </c>
      <c r="I112" s="21">
        <v>6.04</v>
      </c>
      <c r="J112" s="21">
        <v>0.69</v>
      </c>
      <c r="K112" s="21">
        <f t="shared" si="12"/>
        <v>11.237785016286646</v>
      </c>
      <c r="L112" s="34">
        <f t="shared" si="15"/>
        <v>87.133550488599354</v>
      </c>
      <c r="M112" s="28">
        <f t="shared" si="13"/>
        <v>11.423841059602648</v>
      </c>
    </row>
    <row r="113" spans="1:13">
      <c r="A113" s="75"/>
      <c r="B113" s="8" t="s">
        <v>23</v>
      </c>
      <c r="C113" s="22">
        <v>1</v>
      </c>
      <c r="D113" s="20">
        <v>39638</v>
      </c>
      <c r="E113" s="22">
        <v>2</v>
      </c>
      <c r="F113" s="21">
        <v>6.73</v>
      </c>
      <c r="G113" s="21">
        <v>0.46</v>
      </c>
      <c r="H113" s="21">
        <f t="shared" si="14"/>
        <v>6.8350668647845465</v>
      </c>
      <c r="I113" s="21">
        <v>6.2759999999999998</v>
      </c>
      <c r="J113" s="21">
        <v>3</v>
      </c>
      <c r="K113" s="21">
        <f t="shared" si="12"/>
        <v>44.576523031203564</v>
      </c>
      <c r="L113" s="34">
        <f t="shared" si="15"/>
        <v>48.588410104011892</v>
      </c>
      <c r="M113" s="28">
        <f t="shared" si="13"/>
        <v>47.801147227533463</v>
      </c>
    </row>
    <row r="114" spans="1:13">
      <c r="A114" s="75"/>
      <c r="B114" s="8" t="s">
        <v>23</v>
      </c>
      <c r="C114" s="22">
        <v>1</v>
      </c>
      <c r="D114" s="20">
        <v>39654</v>
      </c>
      <c r="E114" s="22">
        <v>3</v>
      </c>
      <c r="F114" s="21">
        <v>5.39</v>
      </c>
      <c r="G114" s="21">
        <v>0.19</v>
      </c>
      <c r="H114" s="21">
        <f t="shared" si="14"/>
        <v>3.5250463821892395</v>
      </c>
      <c r="I114" s="21">
        <v>5.2</v>
      </c>
      <c r="J114" s="21">
        <v>2.16</v>
      </c>
      <c r="K114" s="21">
        <f t="shared" si="12"/>
        <v>40.074211502782937</v>
      </c>
      <c r="L114" s="34">
        <f t="shared" si="15"/>
        <v>56.400742115027811</v>
      </c>
      <c r="M114" s="28">
        <f t="shared" si="13"/>
        <v>41.53846153846154</v>
      </c>
    </row>
    <row r="115" spans="1:13">
      <c r="A115" s="75"/>
      <c r="B115" s="8" t="s">
        <v>23</v>
      </c>
      <c r="C115" s="22">
        <v>1</v>
      </c>
      <c r="D115" s="20">
        <v>39723</v>
      </c>
      <c r="E115" s="22">
        <v>3</v>
      </c>
      <c r="F115" s="21">
        <v>7.65</v>
      </c>
      <c r="G115" s="21">
        <v>0.19</v>
      </c>
      <c r="H115" s="21">
        <f t="shared" si="14"/>
        <v>2.4836601307189543</v>
      </c>
      <c r="I115" s="21">
        <v>7.46</v>
      </c>
      <c r="J115" s="21">
        <v>0.56000000000000005</v>
      </c>
      <c r="K115" s="21">
        <f t="shared" si="12"/>
        <v>7.3202614379084974</v>
      </c>
      <c r="L115" s="34">
        <f t="shared" si="15"/>
        <v>90.196078431372541</v>
      </c>
      <c r="M115" s="28">
        <f t="shared" si="13"/>
        <v>7.5067024128686333</v>
      </c>
    </row>
    <row r="116" spans="1:13">
      <c r="A116" s="75"/>
      <c r="B116" s="8" t="s">
        <v>24</v>
      </c>
      <c r="C116" s="22">
        <v>1</v>
      </c>
      <c r="D116" s="20">
        <v>39639</v>
      </c>
      <c r="E116" s="22">
        <v>5</v>
      </c>
      <c r="F116" s="21">
        <v>7.39</v>
      </c>
      <c r="G116" s="21">
        <v>0.44</v>
      </c>
      <c r="H116" s="21">
        <f t="shared" si="14"/>
        <v>5.9539918809201628</v>
      </c>
      <c r="I116" s="21">
        <v>6.95</v>
      </c>
      <c r="J116" s="21">
        <v>1.29</v>
      </c>
      <c r="K116" s="21">
        <f t="shared" si="12"/>
        <v>17.456021650879567</v>
      </c>
      <c r="L116" s="34">
        <f t="shared" si="15"/>
        <v>76.589986468200252</v>
      </c>
      <c r="M116" s="28">
        <f t="shared" si="13"/>
        <v>18.561151079136689</v>
      </c>
    </row>
    <row r="117" spans="1:13">
      <c r="A117" s="75"/>
      <c r="B117" s="8" t="s">
        <v>24</v>
      </c>
      <c r="C117" s="22">
        <v>1</v>
      </c>
      <c r="D117" s="20">
        <v>39667</v>
      </c>
      <c r="E117" s="22">
        <v>4</v>
      </c>
      <c r="F117" s="21">
        <v>8.94</v>
      </c>
      <c r="G117" s="21">
        <v>0.24</v>
      </c>
      <c r="H117" s="21">
        <f t="shared" si="14"/>
        <v>2.6845637583892619</v>
      </c>
      <c r="I117" s="21">
        <v>8.6999999999999993</v>
      </c>
      <c r="J117" s="21">
        <v>4.29</v>
      </c>
      <c r="K117" s="21">
        <f t="shared" si="12"/>
        <v>47.986577181208055</v>
      </c>
      <c r="L117" s="34">
        <f t="shared" si="15"/>
        <v>49.328859060402678</v>
      </c>
      <c r="M117" s="28">
        <f t="shared" si="13"/>
        <v>49.310344827586214</v>
      </c>
    </row>
    <row r="118" spans="1:13">
      <c r="A118" s="75"/>
      <c r="B118" s="8" t="s">
        <v>24</v>
      </c>
      <c r="C118" s="22">
        <v>2</v>
      </c>
      <c r="D118" s="20">
        <v>39675</v>
      </c>
      <c r="E118" s="22">
        <v>4</v>
      </c>
      <c r="F118" s="21">
        <v>8.7100000000000009</v>
      </c>
      <c r="G118" s="21">
        <v>0.55000000000000004</v>
      </c>
      <c r="H118" s="21">
        <f t="shared" si="14"/>
        <v>6.3145809414466134</v>
      </c>
      <c r="I118" s="21">
        <v>8.16</v>
      </c>
      <c r="J118" s="21">
        <v>2.9</v>
      </c>
      <c r="K118" s="21">
        <f t="shared" si="12"/>
        <v>33.295063145809408</v>
      </c>
      <c r="L118" s="34">
        <f t="shared" si="15"/>
        <v>60.390355912743964</v>
      </c>
      <c r="M118" s="28">
        <f t="shared" si="13"/>
        <v>35.539215686274503</v>
      </c>
    </row>
    <row r="119" spans="1:13">
      <c r="A119" s="75"/>
      <c r="B119" s="8" t="s">
        <v>43</v>
      </c>
      <c r="C119" s="22">
        <v>1</v>
      </c>
      <c r="D119" s="20">
        <v>39636</v>
      </c>
      <c r="E119" s="22">
        <v>11</v>
      </c>
      <c r="F119" s="21">
        <v>14.819000000000001</v>
      </c>
      <c r="G119" s="21">
        <v>4</v>
      </c>
      <c r="H119" s="21">
        <f t="shared" si="14"/>
        <v>26.992374654160198</v>
      </c>
      <c r="I119" s="21">
        <v>10.824</v>
      </c>
      <c r="J119" s="21">
        <v>2.6</v>
      </c>
      <c r="K119" s="21">
        <f t="shared" si="12"/>
        <v>17.545043525204129</v>
      </c>
      <c r="L119" s="34">
        <f t="shared" si="15"/>
        <v>55.462581820635677</v>
      </c>
      <c r="M119" s="28">
        <f t="shared" si="13"/>
        <v>24.020694752402072</v>
      </c>
    </row>
    <row r="120" spans="1:13">
      <c r="A120" s="75"/>
      <c r="B120" s="8" t="s">
        <v>43</v>
      </c>
      <c r="C120" s="22">
        <v>1</v>
      </c>
      <c r="D120" s="20">
        <v>39686</v>
      </c>
      <c r="E120" s="22">
        <v>5</v>
      </c>
      <c r="F120" s="21">
        <v>10.686999999999999</v>
      </c>
      <c r="G120" s="21">
        <v>1.98</v>
      </c>
      <c r="H120" s="21">
        <f t="shared" si="14"/>
        <v>18.527182558248342</v>
      </c>
      <c r="I120" s="21">
        <v>8.7100000000000009</v>
      </c>
      <c r="J120" s="21">
        <v>3.06</v>
      </c>
      <c r="K120" s="21">
        <f t="shared" si="12"/>
        <v>28.632918499111071</v>
      </c>
      <c r="L120" s="34">
        <f t="shared" si="15"/>
        <v>52.839898942640581</v>
      </c>
      <c r="M120" s="28">
        <f t="shared" si="13"/>
        <v>35.132032146957513</v>
      </c>
    </row>
    <row r="121" spans="1:13">
      <c r="A121" s="75"/>
      <c r="B121" s="8" t="s">
        <v>44</v>
      </c>
      <c r="C121" s="22">
        <v>1</v>
      </c>
      <c r="D121" s="20">
        <v>39617</v>
      </c>
      <c r="E121" s="22">
        <v>6</v>
      </c>
      <c r="F121" s="21">
        <v>13.81</v>
      </c>
      <c r="G121" s="21">
        <v>1.89</v>
      </c>
      <c r="H121" s="21">
        <f t="shared" si="14"/>
        <v>13.685734974656047</v>
      </c>
      <c r="I121" s="21">
        <v>11.92</v>
      </c>
      <c r="J121" s="21">
        <v>2.93</v>
      </c>
      <c r="K121" s="21">
        <f t="shared" si="12"/>
        <v>21.21650977552498</v>
      </c>
      <c r="L121" s="34">
        <f t="shared" si="15"/>
        <v>65.097755249818974</v>
      </c>
      <c r="M121" s="28">
        <f t="shared" si="13"/>
        <v>24.580536912751679</v>
      </c>
    </row>
    <row r="122" spans="1:13">
      <c r="A122" s="75"/>
      <c r="B122" s="8" t="s">
        <v>44</v>
      </c>
      <c r="C122" s="22">
        <v>1</v>
      </c>
      <c r="D122" s="20">
        <v>39664</v>
      </c>
      <c r="E122" s="22">
        <v>3</v>
      </c>
      <c r="F122" s="21">
        <v>8.52</v>
      </c>
      <c r="G122" s="21">
        <v>1.49</v>
      </c>
      <c r="H122" s="21">
        <f t="shared" si="14"/>
        <v>17.488262910798124</v>
      </c>
      <c r="I122" s="21">
        <v>7.03</v>
      </c>
      <c r="J122" s="21">
        <v>0</v>
      </c>
      <c r="K122" s="21">
        <f t="shared" si="12"/>
        <v>0</v>
      </c>
      <c r="L122" s="34">
        <f t="shared" si="15"/>
        <v>82.511737089201873</v>
      </c>
      <c r="M122" s="28">
        <f t="shared" si="13"/>
        <v>0</v>
      </c>
    </row>
    <row r="123" spans="1:13" ht="15.75" thickBot="1">
      <c r="A123" s="76"/>
      <c r="B123" s="8" t="s">
        <v>44</v>
      </c>
      <c r="C123" s="22">
        <v>1</v>
      </c>
      <c r="D123" s="20">
        <v>39714</v>
      </c>
      <c r="E123" s="22">
        <v>9</v>
      </c>
      <c r="F123" s="21">
        <v>18.72</v>
      </c>
      <c r="G123" s="21">
        <v>1.52</v>
      </c>
      <c r="H123" s="21">
        <f t="shared" si="14"/>
        <v>8.119658119658121</v>
      </c>
      <c r="I123" s="21">
        <v>17.190000000000001</v>
      </c>
      <c r="J123" s="21">
        <v>7.91</v>
      </c>
      <c r="K123" s="21">
        <f t="shared" si="12"/>
        <v>42.254273504273506</v>
      </c>
      <c r="L123" s="34">
        <f t="shared" si="15"/>
        <v>49.626068376068375</v>
      </c>
      <c r="M123" s="28">
        <f t="shared" si="13"/>
        <v>46.015125072716693</v>
      </c>
    </row>
    <row r="124" spans="1:13" ht="18.75" thickBot="1">
      <c r="B124" s="59"/>
      <c r="C124" s="59"/>
      <c r="D124" s="59"/>
      <c r="E124" s="50" t="s">
        <v>74</v>
      </c>
      <c r="F124" s="50" t="s">
        <v>75</v>
      </c>
      <c r="G124" s="50" t="s">
        <v>76</v>
      </c>
      <c r="H124" s="50" t="s">
        <v>77</v>
      </c>
      <c r="I124" s="50" t="s">
        <v>78</v>
      </c>
      <c r="J124" s="50" t="s">
        <v>79</v>
      </c>
      <c r="K124" s="50" t="s">
        <v>80</v>
      </c>
      <c r="L124" s="50" t="s">
        <v>81</v>
      </c>
      <c r="M124" s="51" t="s">
        <v>82</v>
      </c>
    </row>
    <row r="125" spans="1:13">
      <c r="A125" s="60" t="s">
        <v>52</v>
      </c>
      <c r="B125" s="61"/>
      <c r="C125" s="61"/>
      <c r="D125" s="61"/>
      <c r="E125" s="62">
        <f>AVERAGE(E3:E10,E12:E64,E66:E98,E100:E123)</f>
        <v>4.8220338983050848</v>
      </c>
      <c r="F125" s="62">
        <f t="shared" ref="F125:M125" si="16">AVERAGE(F3:F10,F12:F64,F66:F98,F100:F123)</f>
        <v>7.3491186440677918</v>
      </c>
      <c r="G125" s="62">
        <f t="shared" si="16"/>
        <v>0.69533898305084718</v>
      </c>
      <c r="H125" s="62">
        <f t="shared" si="16"/>
        <v>8.2549395726860926</v>
      </c>
      <c r="I125" s="62">
        <f t="shared" si="16"/>
        <v>6.6554271186440728</v>
      </c>
      <c r="J125" s="62">
        <f t="shared" si="16"/>
        <v>1.586871468926554</v>
      </c>
      <c r="K125" s="62">
        <f t="shared" si="16"/>
        <v>18.122944764244355</v>
      </c>
      <c r="L125" s="62">
        <f t="shared" si="16"/>
        <v>73.622115663069522</v>
      </c>
      <c r="M125" s="62">
        <f t="shared" si="16"/>
        <v>19.875021627049723</v>
      </c>
    </row>
    <row r="126" spans="1:13">
      <c r="A126" s="33"/>
      <c r="B126" s="9"/>
      <c r="C126" s="22"/>
      <c r="D126" s="20"/>
      <c r="E126" s="9"/>
      <c r="F126" s="11"/>
      <c r="G126" s="11"/>
      <c r="H126" s="11"/>
      <c r="I126" s="11"/>
      <c r="J126" s="22"/>
      <c r="K126" s="11"/>
      <c r="L126" s="34"/>
      <c r="M126" s="35"/>
    </row>
    <row r="127" spans="1:13">
      <c r="A127" s="33"/>
      <c r="B127" s="9"/>
      <c r="C127" s="22"/>
      <c r="D127" s="20"/>
      <c r="E127" s="9"/>
      <c r="F127" s="11"/>
      <c r="G127" s="11"/>
      <c r="H127" s="11"/>
      <c r="I127" s="11"/>
      <c r="J127" s="22"/>
      <c r="K127" s="11"/>
      <c r="L127" s="34"/>
      <c r="M127" s="6"/>
    </row>
    <row r="128" spans="1:13">
      <c r="A128" s="33"/>
      <c r="B128" s="9"/>
      <c r="C128" s="22"/>
      <c r="D128" s="20"/>
      <c r="E128" s="9"/>
      <c r="F128" s="11"/>
      <c r="G128" s="11"/>
      <c r="H128" s="11"/>
      <c r="I128" s="11"/>
      <c r="J128" s="21"/>
      <c r="K128" s="11"/>
      <c r="L128" s="34"/>
      <c r="M128" s="6"/>
    </row>
    <row r="129" spans="1:20">
      <c r="A129" s="33"/>
      <c r="B129" s="9"/>
      <c r="C129" s="22"/>
      <c r="D129" s="20"/>
      <c r="E129" s="9"/>
      <c r="F129" s="11"/>
      <c r="G129" s="11"/>
      <c r="H129" s="11"/>
      <c r="I129" s="11"/>
      <c r="J129" s="21"/>
      <c r="K129" s="11"/>
      <c r="L129" s="34"/>
      <c r="M129" s="6"/>
    </row>
    <row r="130" spans="1:20">
      <c r="A130" s="33"/>
      <c r="B130" s="9"/>
      <c r="C130" s="22"/>
      <c r="D130" s="20"/>
      <c r="E130" s="9"/>
      <c r="F130" s="11"/>
      <c r="G130" s="11"/>
      <c r="H130" s="11"/>
      <c r="I130" s="11"/>
      <c r="J130" s="21"/>
      <c r="K130" s="11"/>
      <c r="L130" s="34"/>
      <c r="M130" s="35"/>
    </row>
    <row r="131" spans="1:20">
      <c r="A131" s="33"/>
      <c r="B131" s="9"/>
      <c r="C131" s="22"/>
      <c r="D131" s="20"/>
      <c r="E131" s="9"/>
      <c r="F131" s="11"/>
      <c r="G131" s="11"/>
      <c r="H131" s="11"/>
      <c r="I131" s="11"/>
      <c r="J131" s="21"/>
      <c r="K131" s="11"/>
      <c r="L131" s="34"/>
      <c r="M131" s="6"/>
    </row>
    <row r="132" spans="1:20">
      <c r="A132" s="33"/>
      <c r="B132" s="9"/>
      <c r="C132" s="22"/>
      <c r="D132" s="20"/>
      <c r="E132" s="9"/>
      <c r="F132" s="11"/>
      <c r="G132" s="11"/>
      <c r="H132" s="11"/>
      <c r="I132" s="11"/>
      <c r="J132" s="11"/>
      <c r="K132" s="11"/>
      <c r="L132" s="34"/>
      <c r="M132" s="6"/>
    </row>
    <row r="133" spans="1:20">
      <c r="A133" s="33"/>
      <c r="B133" s="9"/>
      <c r="C133" s="22"/>
      <c r="D133" s="20"/>
      <c r="E133" s="9"/>
      <c r="F133" s="11"/>
      <c r="G133" s="11"/>
      <c r="H133" s="11"/>
      <c r="I133" s="11"/>
      <c r="J133" s="22"/>
      <c r="K133" s="11"/>
      <c r="L133" s="34"/>
      <c r="M133" s="6"/>
    </row>
    <row r="134" spans="1:20">
      <c r="A134" s="33"/>
      <c r="B134" s="9"/>
      <c r="C134" s="9"/>
      <c r="D134" s="10"/>
      <c r="E134" s="9"/>
      <c r="F134" s="11"/>
      <c r="G134" s="11"/>
      <c r="H134" s="11"/>
      <c r="I134" s="11"/>
      <c r="J134" s="11"/>
      <c r="K134" s="11"/>
      <c r="L134" s="34"/>
      <c r="M134" s="6"/>
    </row>
    <row r="135" spans="1:20">
      <c r="A135" s="33"/>
      <c r="B135" s="9"/>
      <c r="C135" s="9"/>
      <c r="D135" s="20"/>
      <c r="E135" s="22"/>
      <c r="F135" s="21"/>
      <c r="G135" s="21"/>
      <c r="H135" s="21"/>
      <c r="I135" s="21"/>
      <c r="J135" s="21"/>
      <c r="K135" s="21"/>
      <c r="L135" s="34"/>
      <c r="M135" s="6"/>
    </row>
    <row r="136" spans="1:20">
      <c r="A136" s="33"/>
      <c r="B136" s="9"/>
      <c r="C136" s="9"/>
      <c r="D136" s="20"/>
      <c r="E136" s="22"/>
      <c r="F136" s="21"/>
      <c r="G136" s="21"/>
      <c r="H136" s="21"/>
      <c r="I136" s="21"/>
      <c r="J136" s="21"/>
      <c r="K136" s="21"/>
      <c r="L136" s="34"/>
      <c r="M136" s="6"/>
    </row>
    <row r="137" spans="1:20">
      <c r="A137" s="33"/>
      <c r="B137" s="9"/>
      <c r="C137" s="22"/>
      <c r="D137" s="20"/>
      <c r="E137" s="22"/>
      <c r="F137" s="21"/>
      <c r="G137" s="21"/>
      <c r="H137" s="21"/>
      <c r="I137" s="21"/>
      <c r="J137" s="21"/>
      <c r="K137" s="21"/>
      <c r="L137" s="34"/>
      <c r="M137" s="6"/>
    </row>
    <row r="138" spans="1:20">
      <c r="A138" s="33"/>
      <c r="B138" s="9"/>
      <c r="C138" s="9"/>
      <c r="D138" s="20"/>
      <c r="E138" s="22"/>
      <c r="F138" s="21"/>
      <c r="G138" s="21"/>
      <c r="H138" s="21"/>
      <c r="I138" s="21"/>
      <c r="J138" s="21"/>
      <c r="K138" s="21"/>
      <c r="L138" s="34"/>
      <c r="M138" s="6"/>
    </row>
    <row r="139" spans="1:20">
      <c r="A139" s="33"/>
      <c r="B139" s="9"/>
      <c r="C139" s="9"/>
      <c r="D139" s="20"/>
      <c r="E139" s="22"/>
      <c r="F139" s="21"/>
      <c r="G139" s="21"/>
      <c r="H139" s="21"/>
      <c r="I139" s="21"/>
      <c r="J139" s="21"/>
      <c r="K139" s="21"/>
      <c r="L139" s="34"/>
      <c r="M139" s="6"/>
    </row>
    <row r="140" spans="1:20">
      <c r="A140" s="33"/>
      <c r="B140" s="9"/>
      <c r="C140" s="22"/>
      <c r="D140" s="20"/>
      <c r="E140" s="22"/>
      <c r="F140" s="21"/>
      <c r="G140" s="21"/>
      <c r="H140" s="21"/>
      <c r="I140" s="21"/>
      <c r="J140" s="21"/>
      <c r="K140" s="21"/>
      <c r="L140" s="34"/>
      <c r="M140" s="6"/>
    </row>
    <row r="141" spans="1:20">
      <c r="A141" s="33"/>
      <c r="B141" s="9"/>
      <c r="C141" s="22"/>
      <c r="D141" s="1"/>
      <c r="E141" s="1"/>
      <c r="F141" s="1"/>
      <c r="G141" s="1"/>
      <c r="H141" s="1"/>
      <c r="I141" s="1"/>
      <c r="M141" s="6"/>
      <c r="O141" s="41"/>
      <c r="P141" s="22"/>
      <c r="Q141" s="22"/>
      <c r="R141" s="22"/>
      <c r="S141" s="22"/>
      <c r="T141" s="22"/>
    </row>
    <row r="142" spans="1:20" ht="15" customHeight="1">
      <c r="A142" s="40"/>
      <c r="B142" s="40"/>
      <c r="C142" s="40"/>
      <c r="D142" s="1"/>
      <c r="E142" s="1"/>
      <c r="G142" s="1"/>
      <c r="H142" s="1"/>
      <c r="I142" s="1"/>
      <c r="J142" s="1"/>
      <c r="K142" s="1"/>
      <c r="L142" s="1"/>
      <c r="M142" s="6"/>
      <c r="O142" s="42"/>
      <c r="P142" s="21"/>
      <c r="Q142" s="21"/>
      <c r="R142" s="21"/>
      <c r="S142" s="21"/>
      <c r="T142" s="21"/>
    </row>
    <row r="143" spans="1:20">
      <c r="A143" s="33"/>
      <c r="B143" s="9"/>
      <c r="C143" s="22"/>
      <c r="F143" s="3"/>
      <c r="M143" s="6"/>
      <c r="O143" s="42"/>
      <c r="P143" s="21"/>
      <c r="Q143" s="21"/>
      <c r="R143" s="21"/>
      <c r="S143" s="21"/>
      <c r="T143" s="21"/>
    </row>
    <row r="144" spans="1:20">
      <c r="A144" s="33"/>
      <c r="B144" s="9"/>
      <c r="C144" s="22"/>
      <c r="M144" s="6"/>
      <c r="O144" s="42"/>
      <c r="P144" s="21"/>
      <c r="Q144" s="21"/>
      <c r="R144" s="21"/>
      <c r="S144" s="21"/>
      <c r="T144" s="21"/>
    </row>
    <row r="145" spans="1:20">
      <c r="A145" s="33"/>
      <c r="B145" s="9"/>
      <c r="C145" s="22"/>
      <c r="M145" s="6"/>
      <c r="O145" s="42"/>
      <c r="P145" s="21"/>
      <c r="Q145" s="21"/>
      <c r="R145" s="21"/>
      <c r="S145" s="21"/>
      <c r="T145" s="21"/>
    </row>
    <row r="146" spans="1:20">
      <c r="A146" s="33"/>
      <c r="B146" s="9"/>
      <c r="C146" s="22"/>
      <c r="E146" s="5"/>
      <c r="F146" s="5"/>
      <c r="M146" s="6"/>
      <c r="O146" s="42"/>
      <c r="P146" s="21"/>
      <c r="Q146" s="21"/>
      <c r="R146" s="21"/>
      <c r="S146" s="21"/>
      <c r="T146" s="21"/>
    </row>
    <row r="147" spans="1:20">
      <c r="A147" s="33"/>
      <c r="B147" s="9"/>
      <c r="C147" s="22"/>
      <c r="D147" s="20"/>
      <c r="E147" s="9"/>
      <c r="F147" s="11"/>
      <c r="G147" s="11"/>
      <c r="H147" s="11"/>
      <c r="I147" s="11"/>
      <c r="J147" s="22"/>
      <c r="K147" s="11"/>
      <c r="L147" s="34"/>
      <c r="M147" s="6"/>
    </row>
    <row r="148" spans="1:20">
      <c r="A148" s="33"/>
      <c r="B148" s="9"/>
      <c r="C148" s="22"/>
      <c r="D148" s="20"/>
      <c r="E148" s="9"/>
      <c r="F148" s="11"/>
      <c r="G148" s="11"/>
      <c r="H148" s="11"/>
      <c r="I148" s="11"/>
      <c r="J148" s="11"/>
      <c r="K148" s="11"/>
      <c r="L148" s="34"/>
      <c r="M148" s="6"/>
    </row>
    <row r="149" spans="1:20">
      <c r="A149" s="33"/>
      <c r="B149" s="9"/>
      <c r="C149" s="22"/>
      <c r="D149" s="20"/>
      <c r="E149" s="9"/>
      <c r="F149" s="11"/>
      <c r="G149" s="11"/>
      <c r="H149" s="11"/>
      <c r="I149" s="11"/>
      <c r="J149" s="11"/>
      <c r="K149" s="11"/>
      <c r="L149" s="34"/>
      <c r="M149" s="6"/>
    </row>
    <row r="150" spans="1:20">
      <c r="A150" s="33"/>
      <c r="B150" s="9"/>
      <c r="C150" s="22"/>
      <c r="D150" s="20"/>
      <c r="E150" s="9"/>
      <c r="F150" s="11"/>
      <c r="G150" s="11"/>
      <c r="H150" s="11"/>
      <c r="I150" s="11"/>
      <c r="J150" s="22"/>
      <c r="K150" s="11"/>
      <c r="L150" s="34"/>
      <c r="M150" s="6"/>
    </row>
    <row r="151" spans="1:20">
      <c r="A151" s="33"/>
      <c r="B151" s="9"/>
      <c r="C151" s="22"/>
      <c r="D151" s="20"/>
      <c r="E151" s="9"/>
      <c r="F151" s="11"/>
      <c r="G151" s="11"/>
      <c r="H151" s="11"/>
      <c r="I151" s="11"/>
      <c r="J151" s="21"/>
      <c r="K151" s="11"/>
      <c r="L151" s="34"/>
      <c r="M151" s="6"/>
    </row>
    <row r="152" spans="1:20">
      <c r="A152" s="33"/>
      <c r="B152" s="9"/>
      <c r="C152" s="22"/>
      <c r="D152" s="20"/>
      <c r="E152" s="9"/>
      <c r="F152" s="11"/>
      <c r="G152" s="11"/>
      <c r="H152" s="11"/>
      <c r="I152" s="11"/>
      <c r="J152" s="21"/>
      <c r="K152" s="11"/>
      <c r="L152" s="34"/>
      <c r="M152" s="6"/>
    </row>
    <row r="153" spans="1:20">
      <c r="A153" s="33"/>
      <c r="B153" s="9"/>
      <c r="C153" s="22"/>
      <c r="D153" s="20"/>
      <c r="E153" s="9"/>
      <c r="F153" s="11"/>
      <c r="G153" s="11"/>
      <c r="H153" s="11"/>
      <c r="I153" s="11"/>
      <c r="J153" s="21"/>
      <c r="K153" s="11"/>
      <c r="L153" s="34"/>
      <c r="M153" s="35"/>
    </row>
    <row r="154" spans="1:20">
      <c r="A154" s="33"/>
      <c r="B154" s="9"/>
      <c r="C154" s="22"/>
      <c r="D154" s="20"/>
      <c r="E154" s="9"/>
      <c r="F154" s="11"/>
      <c r="G154" s="11"/>
      <c r="H154" s="11"/>
      <c r="I154" s="11"/>
      <c r="J154" s="21"/>
      <c r="K154" s="11"/>
      <c r="L154" s="34"/>
      <c r="M154" s="6"/>
    </row>
    <row r="155" spans="1:20">
      <c r="A155" s="33"/>
      <c r="B155" s="9"/>
      <c r="C155" s="22"/>
      <c r="D155" s="20"/>
      <c r="E155" s="9"/>
      <c r="F155" s="11"/>
      <c r="G155" s="11"/>
      <c r="H155" s="11"/>
      <c r="I155" s="11"/>
      <c r="J155" s="21"/>
      <c r="K155" s="11"/>
      <c r="L155" s="34"/>
      <c r="M155" s="6"/>
    </row>
    <row r="156" spans="1:20">
      <c r="A156" s="33"/>
      <c r="B156" s="9"/>
      <c r="C156" s="22"/>
      <c r="D156" s="20"/>
      <c r="E156" s="9"/>
      <c r="F156" s="11"/>
      <c r="G156" s="11"/>
      <c r="H156" s="11"/>
      <c r="I156" s="11"/>
      <c r="J156" s="22"/>
      <c r="K156" s="11"/>
      <c r="L156" s="34"/>
      <c r="M156" s="6"/>
    </row>
    <row r="157" spans="1:20">
      <c r="A157" s="33"/>
      <c r="B157" s="9"/>
      <c r="C157" s="22"/>
      <c r="D157" s="20"/>
      <c r="E157" s="9"/>
      <c r="F157" s="11"/>
      <c r="G157" s="11"/>
      <c r="H157" s="11"/>
      <c r="I157" s="11"/>
      <c r="J157" s="21"/>
      <c r="K157" s="11"/>
      <c r="L157" s="34"/>
      <c r="M157" s="35"/>
    </row>
    <row r="158" spans="1:20">
      <c r="A158" s="33"/>
      <c r="B158" s="9"/>
      <c r="C158" s="22"/>
      <c r="D158" s="20"/>
      <c r="E158" s="9"/>
      <c r="F158" s="11"/>
      <c r="G158" s="11"/>
      <c r="H158" s="11"/>
      <c r="I158" s="11"/>
      <c r="J158" s="21"/>
      <c r="K158" s="11"/>
      <c r="L158" s="34"/>
      <c r="M158" s="6"/>
    </row>
    <row r="159" spans="1:20">
      <c r="A159" s="33"/>
      <c r="B159" s="9"/>
      <c r="C159" s="22"/>
      <c r="D159" s="20"/>
      <c r="E159" s="9"/>
      <c r="F159" s="9"/>
      <c r="G159" s="11"/>
      <c r="H159" s="11"/>
      <c r="I159" s="9"/>
      <c r="J159" s="21"/>
      <c r="K159" s="11"/>
      <c r="L159" s="34"/>
      <c r="M159" s="6"/>
    </row>
    <row r="160" spans="1:20">
      <c r="A160" s="33"/>
      <c r="B160" s="9"/>
      <c r="C160" s="22"/>
      <c r="D160" s="20"/>
      <c r="E160" s="9"/>
      <c r="F160" s="11"/>
      <c r="G160" s="11"/>
      <c r="H160" s="11"/>
      <c r="I160" s="11"/>
      <c r="J160" s="21"/>
      <c r="K160" s="11"/>
      <c r="L160" s="34"/>
      <c r="M160" s="35"/>
    </row>
    <row r="161" spans="1:18">
      <c r="A161" s="33"/>
      <c r="B161" s="9"/>
      <c r="C161" s="22"/>
      <c r="D161" s="20"/>
      <c r="E161" s="9"/>
      <c r="F161" s="11"/>
      <c r="G161" s="11"/>
      <c r="H161" s="11"/>
      <c r="I161" s="11"/>
      <c r="J161" s="21"/>
      <c r="K161" s="11"/>
      <c r="L161" s="34"/>
      <c r="M161" s="6"/>
    </row>
    <row r="162" spans="1:18">
      <c r="A162" s="33"/>
      <c r="B162" s="9"/>
      <c r="C162" s="22"/>
      <c r="D162" s="20"/>
      <c r="E162" s="9"/>
      <c r="F162" s="11"/>
      <c r="G162" s="11"/>
      <c r="H162" s="11"/>
      <c r="I162" s="11"/>
      <c r="J162" s="21"/>
      <c r="K162" s="11"/>
      <c r="L162" s="34"/>
      <c r="M162" s="6"/>
    </row>
    <row r="163" spans="1:18">
      <c r="A163" s="33"/>
      <c r="B163" s="9"/>
      <c r="C163" s="22"/>
      <c r="D163" s="20"/>
      <c r="E163" s="9"/>
      <c r="F163" s="21"/>
      <c r="G163" s="21"/>
      <c r="H163" s="21"/>
      <c r="I163" s="21"/>
      <c r="J163" s="21"/>
      <c r="K163" s="21"/>
      <c r="L163" s="34"/>
      <c r="M163" s="6"/>
    </row>
    <row r="164" spans="1:18">
      <c r="A164" s="33"/>
      <c r="B164" s="9"/>
      <c r="C164" s="22"/>
      <c r="D164" s="20"/>
      <c r="E164" s="9"/>
      <c r="F164" s="21"/>
      <c r="G164" s="21"/>
      <c r="H164" s="21"/>
      <c r="I164" s="21"/>
      <c r="J164" s="21"/>
      <c r="K164" s="21"/>
      <c r="L164" s="34"/>
      <c r="M164" s="6"/>
    </row>
    <row r="165" spans="1:18">
      <c r="A165" s="33"/>
      <c r="B165" s="9"/>
      <c r="C165" s="22"/>
      <c r="D165" s="20"/>
      <c r="E165" s="9"/>
      <c r="F165" s="21"/>
      <c r="G165" s="21"/>
      <c r="H165" s="21"/>
      <c r="I165" s="21"/>
      <c r="J165" s="21"/>
      <c r="K165" s="21"/>
      <c r="L165" s="34"/>
      <c r="M165" s="6"/>
    </row>
    <row r="166" spans="1:18" ht="15" customHeight="1">
      <c r="A166" s="33"/>
      <c r="B166" s="9"/>
      <c r="C166" s="22"/>
      <c r="D166" s="20"/>
      <c r="E166" s="9"/>
      <c r="F166" s="21"/>
      <c r="G166" s="21"/>
      <c r="H166" s="21"/>
      <c r="I166" s="21"/>
      <c r="J166" s="21"/>
      <c r="K166" s="21"/>
      <c r="L166" s="34"/>
      <c r="M166" s="6"/>
      <c r="P166" s="2"/>
      <c r="Q166" s="2"/>
      <c r="R166" s="2"/>
    </row>
    <row r="167" spans="1:18">
      <c r="A167" s="33"/>
      <c r="B167" s="9"/>
      <c r="C167" s="22"/>
      <c r="D167" s="20"/>
      <c r="E167" s="9"/>
      <c r="F167" s="21"/>
      <c r="G167" s="21"/>
      <c r="H167" s="21"/>
      <c r="I167" s="21"/>
      <c r="J167" s="21"/>
      <c r="K167" s="21"/>
      <c r="L167" s="34"/>
      <c r="M167" s="1"/>
      <c r="P167" s="2"/>
      <c r="Q167" s="2"/>
      <c r="R167" s="2"/>
    </row>
    <row r="168" spans="1:18">
      <c r="A168" s="33"/>
      <c r="B168" s="9"/>
      <c r="C168" s="22"/>
      <c r="D168" s="20"/>
      <c r="E168" s="22"/>
      <c r="F168" s="21"/>
      <c r="G168" s="21"/>
      <c r="H168" s="21"/>
      <c r="I168" s="21"/>
      <c r="J168" s="21"/>
      <c r="K168" s="21"/>
      <c r="L168" s="34"/>
      <c r="M168" s="1"/>
      <c r="P168" s="2"/>
      <c r="Q168" s="2"/>
      <c r="R168" s="2"/>
    </row>
    <row r="169" spans="1:18">
      <c r="A169" s="33"/>
      <c r="B169" s="9"/>
      <c r="C169" s="31"/>
      <c r="D169" s="20"/>
      <c r="E169" s="22"/>
      <c r="F169" s="21"/>
      <c r="G169" s="21"/>
      <c r="H169" s="21"/>
      <c r="I169" s="21"/>
      <c r="J169" s="21"/>
      <c r="K169" s="21"/>
      <c r="L169" s="34"/>
      <c r="M169" s="1"/>
      <c r="P169" s="2"/>
      <c r="Q169" s="2"/>
      <c r="R169" s="2"/>
    </row>
    <row r="170" spans="1:18">
      <c r="A170" s="33"/>
      <c r="B170" s="9"/>
      <c r="C170" s="22"/>
      <c r="D170" s="20"/>
      <c r="E170" s="22"/>
      <c r="F170" s="21"/>
      <c r="G170" s="21"/>
      <c r="H170" s="21"/>
      <c r="I170" s="21"/>
      <c r="J170" s="21"/>
      <c r="K170" s="21"/>
      <c r="L170" s="34"/>
      <c r="M170" s="1"/>
      <c r="P170" s="2"/>
      <c r="Q170" s="2"/>
      <c r="R170" s="2"/>
    </row>
    <row r="171" spans="1:18">
      <c r="A171" s="33"/>
      <c r="B171" s="9"/>
      <c r="C171" s="22"/>
      <c r="D171" s="20"/>
      <c r="E171" s="22"/>
      <c r="F171" s="21"/>
      <c r="G171" s="21"/>
      <c r="H171" s="21"/>
      <c r="I171" s="21"/>
      <c r="J171" s="21"/>
      <c r="K171" s="21"/>
      <c r="L171" s="34"/>
      <c r="M171" s="1"/>
    </row>
    <row r="172" spans="1:18">
      <c r="A172" s="33"/>
      <c r="B172" s="9"/>
      <c r="C172" s="22"/>
      <c r="D172" s="20"/>
      <c r="E172" s="22"/>
      <c r="F172" s="21"/>
      <c r="G172" s="21"/>
      <c r="H172" s="21"/>
      <c r="I172" s="21"/>
      <c r="J172" s="21"/>
      <c r="K172" s="21"/>
      <c r="L172" s="34"/>
      <c r="M172" s="1"/>
    </row>
    <row r="173" spans="1:18">
      <c r="A173" s="33"/>
      <c r="B173" s="9"/>
      <c r="C173" s="22"/>
      <c r="D173" s="20"/>
      <c r="E173" s="22"/>
      <c r="F173" s="21"/>
      <c r="G173" s="21"/>
      <c r="H173" s="21"/>
      <c r="I173" s="21"/>
      <c r="J173" s="21"/>
      <c r="K173" s="21"/>
      <c r="L173" s="34"/>
      <c r="M173" s="1"/>
    </row>
    <row r="174" spans="1:18">
      <c r="A174" s="33"/>
      <c r="B174" s="9"/>
      <c r="C174" s="22"/>
      <c r="D174" s="20"/>
      <c r="E174" s="22"/>
      <c r="F174" s="21"/>
      <c r="G174" s="21"/>
      <c r="H174" s="21"/>
      <c r="I174" s="21"/>
      <c r="J174" s="21"/>
      <c r="K174" s="21"/>
      <c r="L174" s="34"/>
      <c r="M174" s="36"/>
    </row>
    <row r="175" spans="1:18">
      <c r="A175" s="37"/>
      <c r="B175" s="9"/>
      <c r="C175" s="9"/>
      <c r="D175" s="10"/>
      <c r="E175" s="9"/>
      <c r="F175" s="11"/>
      <c r="G175" s="11"/>
      <c r="H175" s="11"/>
      <c r="I175" s="11"/>
      <c r="J175" s="11"/>
      <c r="K175" s="11"/>
      <c r="L175" s="11"/>
      <c r="M175" s="36"/>
    </row>
    <row r="176" spans="1:18">
      <c r="A176" s="37"/>
      <c r="B176" s="9"/>
      <c r="C176" s="9"/>
      <c r="D176" s="10"/>
      <c r="E176" s="9"/>
      <c r="F176" s="11"/>
      <c r="G176" s="11"/>
      <c r="H176" s="11"/>
      <c r="I176" s="11"/>
      <c r="J176" s="11"/>
      <c r="K176" s="11"/>
      <c r="L176" s="11"/>
      <c r="M176" s="1"/>
    </row>
    <row r="177" spans="1:13">
      <c r="A177" s="37"/>
      <c r="B177" s="22"/>
      <c r="C177" s="22"/>
      <c r="D177" s="20"/>
      <c r="E177" s="22"/>
      <c r="F177" s="21"/>
      <c r="G177" s="21"/>
      <c r="H177" s="21"/>
      <c r="I177" s="21"/>
      <c r="J177" s="21"/>
      <c r="K177" s="21"/>
      <c r="L177" s="21"/>
      <c r="M177" s="1"/>
    </row>
    <row r="178" spans="1:13">
      <c r="A178" s="37"/>
      <c r="B178" s="22"/>
      <c r="C178" s="22"/>
      <c r="D178" s="20"/>
      <c r="E178" s="22"/>
      <c r="F178" s="21"/>
      <c r="G178" s="21"/>
      <c r="H178" s="21"/>
      <c r="I178" s="21"/>
      <c r="J178" s="21"/>
      <c r="K178" s="21"/>
      <c r="L178" s="21"/>
      <c r="M178" s="1"/>
    </row>
    <row r="179" spans="1:13">
      <c r="A179" s="37"/>
      <c r="B179" s="22"/>
      <c r="C179" s="22"/>
      <c r="D179" s="20"/>
      <c r="E179" s="22"/>
      <c r="F179" s="21"/>
      <c r="G179" s="21"/>
      <c r="H179" s="21"/>
      <c r="I179" s="21"/>
      <c r="J179" s="21"/>
      <c r="K179" s="21"/>
      <c r="L179" s="21"/>
      <c r="M179" s="1"/>
    </row>
    <row r="180" spans="1:13">
      <c r="A180" s="37"/>
      <c r="B180" s="22"/>
      <c r="C180" s="22"/>
      <c r="D180" s="20"/>
      <c r="E180" s="22"/>
      <c r="F180" s="21"/>
      <c r="G180" s="21"/>
      <c r="H180" s="21"/>
      <c r="I180" s="21"/>
      <c r="J180" s="21"/>
      <c r="K180" s="21"/>
      <c r="L180" s="21"/>
      <c r="M180" s="1"/>
    </row>
    <row r="181" spans="1:13">
      <c r="A181" s="37"/>
      <c r="B181" s="22"/>
      <c r="C181" s="22"/>
      <c r="D181" s="20"/>
      <c r="E181" s="22"/>
      <c r="F181" s="21"/>
      <c r="G181" s="21"/>
      <c r="H181" s="21"/>
      <c r="I181" s="21"/>
      <c r="J181" s="21"/>
      <c r="K181" s="21"/>
      <c r="L181" s="21"/>
      <c r="M181" s="1"/>
    </row>
    <row r="182" spans="1:13">
      <c r="A182" s="37"/>
      <c r="B182" s="22"/>
      <c r="C182" s="22"/>
      <c r="D182" s="20"/>
      <c r="E182" s="22"/>
      <c r="F182" s="21"/>
      <c r="G182" s="21"/>
      <c r="H182" s="21"/>
      <c r="I182" s="21"/>
      <c r="J182" s="21"/>
      <c r="K182" s="21"/>
      <c r="L182" s="21"/>
      <c r="M182" s="1"/>
    </row>
    <row r="183" spans="1:13">
      <c r="A183" s="37"/>
      <c r="B183" s="22"/>
      <c r="C183" s="22"/>
      <c r="D183" s="20"/>
      <c r="E183" s="22"/>
      <c r="F183" s="21"/>
      <c r="G183" s="21"/>
      <c r="H183" s="21"/>
      <c r="I183" s="21"/>
      <c r="J183" s="21"/>
      <c r="K183" s="21"/>
      <c r="L183" s="21"/>
      <c r="M183" s="1"/>
    </row>
    <row r="184" spans="1:13">
      <c r="A184" s="37"/>
      <c r="B184" s="22"/>
      <c r="C184" s="22"/>
      <c r="D184" s="20"/>
      <c r="E184" s="22"/>
      <c r="F184" s="21"/>
      <c r="G184" s="21"/>
      <c r="H184" s="21"/>
      <c r="I184" s="21"/>
      <c r="J184" s="21"/>
      <c r="K184" s="21"/>
      <c r="L184" s="21"/>
      <c r="M184" s="1"/>
    </row>
    <row r="185" spans="1:13">
      <c r="A185" s="37"/>
      <c r="B185" s="9"/>
      <c r="C185" s="9"/>
      <c r="D185" s="10"/>
      <c r="E185" s="9"/>
      <c r="F185" s="11"/>
      <c r="G185" s="11"/>
      <c r="H185" s="11"/>
      <c r="I185" s="11"/>
      <c r="J185" s="11"/>
      <c r="K185" s="11"/>
      <c r="L185" s="11"/>
      <c r="M185" s="35"/>
    </row>
    <row r="186" spans="1:13">
      <c r="A186" s="37"/>
      <c r="B186" s="9"/>
      <c r="C186" s="9"/>
      <c r="D186" s="10"/>
      <c r="E186" s="9"/>
      <c r="F186" s="11"/>
      <c r="G186" s="11"/>
      <c r="H186" s="11"/>
      <c r="I186" s="11"/>
      <c r="J186" s="11"/>
      <c r="K186" s="11"/>
      <c r="L186" s="11"/>
      <c r="M186" s="6"/>
    </row>
    <row r="187" spans="1:13">
      <c r="A187" s="37"/>
      <c r="B187" s="9"/>
      <c r="C187" s="9"/>
      <c r="D187" s="10"/>
      <c r="E187" s="9"/>
      <c r="F187" s="11"/>
      <c r="G187" s="11"/>
      <c r="H187" s="11"/>
      <c r="I187" s="11"/>
      <c r="J187" s="11"/>
      <c r="K187" s="11"/>
      <c r="L187" s="11"/>
      <c r="M187" s="6"/>
    </row>
    <row r="188" spans="1:13">
      <c r="A188" s="37"/>
      <c r="B188" s="9"/>
      <c r="C188" s="9"/>
      <c r="D188" s="10"/>
      <c r="E188" s="9"/>
      <c r="F188" s="11"/>
      <c r="G188" s="11"/>
      <c r="H188" s="11"/>
      <c r="I188" s="11"/>
      <c r="J188" s="11"/>
      <c r="K188" s="11"/>
      <c r="L188" s="11"/>
      <c r="M188" s="6"/>
    </row>
    <row r="189" spans="1:13">
      <c r="A189" s="37"/>
      <c r="B189" s="9"/>
      <c r="C189" s="9"/>
      <c r="D189" s="10"/>
      <c r="E189" s="9"/>
      <c r="F189" s="11"/>
      <c r="G189" s="11"/>
      <c r="H189" s="11"/>
      <c r="I189" s="11"/>
      <c r="J189" s="11"/>
      <c r="K189" s="11"/>
      <c r="L189" s="11"/>
      <c r="M189" s="6"/>
    </row>
    <row r="190" spans="1:13">
      <c r="A190" s="37"/>
      <c r="B190" s="9"/>
      <c r="C190" s="9"/>
      <c r="D190" s="10"/>
      <c r="E190" s="9"/>
      <c r="F190" s="11"/>
      <c r="G190" s="11"/>
      <c r="H190" s="11"/>
      <c r="I190" s="11"/>
      <c r="J190" s="11"/>
      <c r="K190" s="11"/>
      <c r="L190" s="11"/>
      <c r="M190" s="6"/>
    </row>
    <row r="191" spans="1:13">
      <c r="A191" s="37"/>
      <c r="B191" s="9"/>
      <c r="C191" s="9"/>
      <c r="D191" s="10"/>
      <c r="E191" s="9"/>
      <c r="F191" s="11"/>
      <c r="G191" s="11"/>
      <c r="H191" s="11"/>
      <c r="I191" s="11"/>
      <c r="J191" s="11"/>
      <c r="K191" s="11"/>
      <c r="L191" s="11"/>
      <c r="M191" s="6"/>
    </row>
    <row r="192" spans="1:13">
      <c r="A192" s="37"/>
      <c r="B192" s="9"/>
      <c r="C192" s="9"/>
      <c r="D192" s="10"/>
      <c r="E192" s="9"/>
      <c r="F192" s="11"/>
      <c r="G192" s="11"/>
      <c r="H192" s="11"/>
      <c r="I192" s="11"/>
      <c r="J192" s="11"/>
      <c r="K192" s="11"/>
      <c r="L192" s="11"/>
      <c r="M192" s="6"/>
    </row>
    <row r="193" spans="1:20">
      <c r="A193" s="37"/>
      <c r="B193" s="9"/>
      <c r="C193" s="9"/>
      <c r="D193" s="10"/>
      <c r="E193" s="9"/>
      <c r="F193" s="11"/>
      <c r="G193" s="11"/>
      <c r="H193" s="11"/>
      <c r="I193" s="11"/>
      <c r="J193" s="11"/>
      <c r="K193" s="11"/>
      <c r="L193" s="11"/>
      <c r="M193" s="6"/>
    </row>
    <row r="194" spans="1:20">
      <c r="A194" s="37"/>
      <c r="B194" s="9"/>
      <c r="C194" s="9"/>
      <c r="D194" s="10"/>
      <c r="E194" s="9"/>
      <c r="F194" s="11"/>
      <c r="G194" s="11"/>
      <c r="H194" s="11"/>
      <c r="I194" s="11"/>
      <c r="J194" s="11"/>
      <c r="K194" s="11"/>
      <c r="L194" s="11"/>
      <c r="M194" s="6"/>
    </row>
    <row r="195" spans="1:20">
      <c r="A195" s="37"/>
      <c r="B195" s="9"/>
      <c r="C195" s="9"/>
      <c r="D195" s="10"/>
      <c r="E195" s="9"/>
      <c r="F195" s="11"/>
      <c r="G195" s="11"/>
      <c r="H195" s="11"/>
      <c r="I195" s="11"/>
      <c r="J195" s="11"/>
      <c r="K195" s="11"/>
      <c r="L195" s="11"/>
      <c r="M195" s="6"/>
    </row>
    <row r="196" spans="1:20">
      <c r="A196" s="37"/>
      <c r="B196" s="9"/>
      <c r="C196" s="9"/>
      <c r="D196" s="10"/>
      <c r="E196" s="9"/>
      <c r="F196" s="11"/>
      <c r="G196" s="11"/>
      <c r="H196" s="11"/>
      <c r="I196" s="11"/>
      <c r="J196" s="11"/>
      <c r="K196" s="11"/>
      <c r="L196" s="11"/>
      <c r="M196" s="38"/>
    </row>
    <row r="197" spans="1:20">
      <c r="A197" s="37"/>
      <c r="B197" s="9"/>
      <c r="C197" s="9"/>
      <c r="D197" s="10"/>
      <c r="E197" s="9"/>
      <c r="F197" s="11"/>
      <c r="G197" s="11"/>
      <c r="H197" s="11"/>
      <c r="I197" s="11"/>
      <c r="J197" s="11"/>
      <c r="K197" s="11"/>
      <c r="L197" s="11"/>
      <c r="M197" s="6"/>
    </row>
    <row r="198" spans="1:20">
      <c r="A198" s="37"/>
      <c r="B198" s="22"/>
      <c r="C198" s="22"/>
      <c r="D198" s="20"/>
      <c r="E198" s="22"/>
      <c r="F198" s="21"/>
      <c r="G198" s="21"/>
      <c r="H198" s="21"/>
      <c r="I198" s="21"/>
      <c r="J198" s="21"/>
      <c r="K198" s="21"/>
      <c r="L198" s="21"/>
      <c r="M198" s="1"/>
    </row>
    <row r="199" spans="1:20">
      <c r="A199" s="37"/>
      <c r="B199" s="22"/>
      <c r="C199" s="22"/>
      <c r="D199" s="20"/>
      <c r="E199" s="22"/>
      <c r="F199" s="21"/>
      <c r="G199" s="21"/>
      <c r="H199" s="21"/>
      <c r="I199" s="21"/>
      <c r="J199" s="21"/>
      <c r="K199" s="21"/>
      <c r="L199" s="21"/>
      <c r="M199" s="1"/>
    </row>
    <row r="200" spans="1:20">
      <c r="A200" s="37"/>
      <c r="B200" s="22"/>
      <c r="C200" s="22"/>
      <c r="D200" s="20"/>
      <c r="E200" s="22"/>
      <c r="F200" s="21"/>
      <c r="G200" s="21"/>
      <c r="H200" s="21"/>
      <c r="I200" s="21"/>
      <c r="J200" s="21"/>
      <c r="K200" s="21"/>
      <c r="L200" s="21"/>
      <c r="M200" s="1"/>
    </row>
    <row r="201" spans="1:20">
      <c r="A201" s="37"/>
      <c r="B201" s="22"/>
      <c r="C201" s="22"/>
      <c r="D201" s="20"/>
      <c r="E201" s="22"/>
      <c r="F201" s="21"/>
      <c r="G201" s="21"/>
      <c r="H201" s="21"/>
      <c r="I201" s="21"/>
      <c r="J201" s="21"/>
      <c r="K201" s="21"/>
      <c r="L201" s="21"/>
      <c r="M201" s="1"/>
    </row>
    <row r="202" spans="1:20">
      <c r="A202" s="37"/>
      <c r="B202" s="22"/>
      <c r="C202" s="22"/>
      <c r="D202" s="20"/>
      <c r="E202" s="22"/>
      <c r="F202" s="21"/>
      <c r="G202" s="21"/>
      <c r="H202" s="21"/>
      <c r="I202" s="21"/>
      <c r="J202" s="21"/>
      <c r="K202" s="21"/>
      <c r="L202" s="21"/>
      <c r="M202" s="1"/>
      <c r="P202" t="s">
        <v>53</v>
      </c>
      <c r="Q202" t="s">
        <v>54</v>
      </c>
      <c r="R202" t="s">
        <v>55</v>
      </c>
      <c r="S202" t="s">
        <v>56</v>
      </c>
      <c r="T202" t="s">
        <v>57</v>
      </c>
    </row>
    <row r="203" spans="1:20" ht="15" customHeight="1">
      <c r="A203" s="37"/>
      <c r="B203" s="22"/>
      <c r="C203" s="22"/>
      <c r="D203" s="20"/>
      <c r="E203" s="22"/>
      <c r="F203" s="21"/>
      <c r="G203" s="21"/>
      <c r="H203" s="21"/>
      <c r="I203" s="21"/>
      <c r="J203" s="21"/>
      <c r="K203" s="21"/>
      <c r="L203" s="21"/>
      <c r="M203" s="1"/>
      <c r="O203" t="s">
        <v>58</v>
      </c>
      <c r="P203" s="2" t="e">
        <f>AVERAGE(F204:F271)</f>
        <v>#DIV/0!</v>
      </c>
      <c r="Q203" s="2">
        <f>MIN(F204:F271)</f>
        <v>0</v>
      </c>
      <c r="R203" s="2">
        <f>MAX(F204:F271)</f>
        <v>0</v>
      </c>
      <c r="S203" t="e">
        <f>PERCENTILE(F204:F271,0.95)</f>
        <v>#NUM!</v>
      </c>
      <c r="T203" t="e">
        <f>100*STDEV(F204:F271)/P203</f>
        <v>#DIV/0!</v>
      </c>
    </row>
    <row r="204" spans="1:20">
      <c r="A204" s="37"/>
      <c r="B204" s="22"/>
      <c r="C204" s="22"/>
      <c r="D204" s="20"/>
      <c r="E204" s="22"/>
      <c r="F204" s="21"/>
      <c r="G204" s="21"/>
      <c r="H204" s="21"/>
      <c r="I204" s="21"/>
      <c r="J204" s="21"/>
      <c r="K204" s="21"/>
      <c r="L204" s="21"/>
      <c r="M204" s="1"/>
      <c r="O204" t="s">
        <v>59</v>
      </c>
      <c r="P204" s="2" t="e">
        <f>AVERAGE(I204:I271)</f>
        <v>#DIV/0!</v>
      </c>
      <c r="Q204" s="2">
        <f>MIN(I204:I271)</f>
        <v>0</v>
      </c>
      <c r="R204" s="2">
        <f>MAX(I204:I271)</f>
        <v>0</v>
      </c>
      <c r="S204" t="e">
        <f>PERCENTILE(I204:I271,0.95)</f>
        <v>#NUM!</v>
      </c>
      <c r="T204" t="e">
        <f>100*STDEV(I204:I271)/P204</f>
        <v>#DIV/0!</v>
      </c>
    </row>
    <row r="205" spans="1:20">
      <c r="A205" s="37"/>
      <c r="B205" s="22"/>
      <c r="C205" s="22"/>
      <c r="D205" s="20"/>
      <c r="E205" s="22"/>
      <c r="F205" s="21"/>
      <c r="G205" s="21"/>
      <c r="H205" s="21"/>
      <c r="I205" s="21"/>
      <c r="J205" s="21"/>
      <c r="K205" s="21"/>
      <c r="L205" s="21"/>
      <c r="M205" s="1"/>
      <c r="O205" t="s">
        <v>60</v>
      </c>
      <c r="P205" s="2" t="e">
        <f>AVERAGE(H204:H271)</f>
        <v>#DIV/0!</v>
      </c>
      <c r="Q205" s="2">
        <f>MIN(H204:H271)</f>
        <v>0</v>
      </c>
      <c r="R205" s="2">
        <f>MAX(H204:H271)</f>
        <v>0</v>
      </c>
      <c r="S205" t="e">
        <f>PERCENTILE(H204:H271,0.95)</f>
        <v>#NUM!</v>
      </c>
      <c r="T205" t="e">
        <f>100*STDEV(H204:H271)/P205</f>
        <v>#DIV/0!</v>
      </c>
    </row>
    <row r="206" spans="1:20">
      <c r="A206" s="37"/>
      <c r="B206" s="22"/>
      <c r="C206" s="22"/>
      <c r="D206" s="20"/>
      <c r="E206" s="22"/>
      <c r="F206" s="21"/>
      <c r="G206" s="21"/>
      <c r="H206" s="21"/>
      <c r="I206" s="21"/>
      <c r="J206" s="21"/>
      <c r="K206" s="21"/>
      <c r="L206" s="21"/>
      <c r="M206" s="1"/>
      <c r="O206" t="s">
        <v>61</v>
      </c>
      <c r="P206" s="2" t="e">
        <f>AVERAGE(K204:K271)</f>
        <v>#DIV/0!</v>
      </c>
      <c r="Q206" s="2">
        <f>MIN(K204:K271)</f>
        <v>0</v>
      </c>
      <c r="R206" s="2">
        <f>MAX(K204:K271)</f>
        <v>0</v>
      </c>
      <c r="S206" t="e">
        <f>PERCENTILE(K204:K271,0.95)</f>
        <v>#NUM!</v>
      </c>
      <c r="T206" t="e">
        <f>100*STDEV(K204:K271)/P206</f>
        <v>#DIV/0!</v>
      </c>
    </row>
    <row r="207" spans="1:20">
      <c r="A207" s="37"/>
      <c r="B207" s="9"/>
      <c r="C207" s="9"/>
      <c r="D207" s="10"/>
      <c r="E207" s="9"/>
      <c r="F207" s="11"/>
      <c r="G207" s="11"/>
      <c r="H207" s="11"/>
      <c r="I207" s="11"/>
      <c r="J207" s="11"/>
      <c r="K207" s="11"/>
      <c r="L207" s="11"/>
      <c r="M207" s="36"/>
      <c r="O207" t="s">
        <v>62</v>
      </c>
      <c r="P207" s="2" t="e">
        <f>AVERAGE(L204:L271)</f>
        <v>#DIV/0!</v>
      </c>
      <c r="Q207" s="2">
        <f>MIN(L204:L271)</f>
        <v>0</v>
      </c>
      <c r="R207" s="2">
        <f>MAX(L204:L271)</f>
        <v>0</v>
      </c>
      <c r="S207" t="e">
        <f>PERCENTILE(L204:L271,0.95)</f>
        <v>#NUM!</v>
      </c>
      <c r="T207" t="e">
        <f>100*STDEV(L204:L271)/P207</f>
        <v>#DIV/0!</v>
      </c>
    </row>
    <row r="208" spans="1:20">
      <c r="A208" s="37"/>
      <c r="B208" s="9"/>
      <c r="C208" s="9"/>
      <c r="D208" s="10"/>
      <c r="E208" s="9"/>
      <c r="F208" s="11"/>
      <c r="G208" s="11"/>
      <c r="H208" s="11"/>
      <c r="I208" s="11"/>
      <c r="J208" s="11"/>
      <c r="K208" s="11"/>
      <c r="L208" s="11"/>
      <c r="M208" s="1"/>
    </row>
    <row r="209" spans="1:13">
      <c r="A209" s="37"/>
      <c r="B209" s="9"/>
      <c r="C209" s="9"/>
      <c r="D209" s="10"/>
      <c r="E209" s="9"/>
      <c r="F209" s="11"/>
      <c r="G209" s="11"/>
      <c r="H209" s="11"/>
      <c r="I209" s="11"/>
      <c r="J209" s="11"/>
      <c r="K209" s="11"/>
      <c r="L209" s="11"/>
      <c r="M209" s="1"/>
    </row>
    <row r="210" spans="1:13">
      <c r="A210" s="37"/>
      <c r="B210" s="9"/>
      <c r="C210" s="9"/>
      <c r="D210" s="10"/>
      <c r="E210" s="9"/>
      <c r="F210" s="11"/>
      <c r="G210" s="11"/>
      <c r="H210" s="11"/>
      <c r="I210" s="11"/>
      <c r="J210" s="11"/>
      <c r="K210" s="11"/>
      <c r="L210" s="11"/>
      <c r="M210" s="1"/>
    </row>
    <row r="211" spans="1:13">
      <c r="A211" s="37"/>
      <c r="B211" s="9"/>
      <c r="C211" s="9"/>
      <c r="D211" s="10"/>
      <c r="E211" s="9"/>
      <c r="F211" s="11"/>
      <c r="G211" s="11"/>
      <c r="H211" s="11"/>
      <c r="I211" s="11"/>
      <c r="J211" s="11"/>
      <c r="K211" s="11"/>
      <c r="L211" s="11"/>
      <c r="M211" s="1"/>
    </row>
    <row r="212" spans="1:13">
      <c r="A212" s="37"/>
      <c r="B212" s="9"/>
      <c r="C212" s="9"/>
      <c r="D212" s="10"/>
      <c r="E212" s="9"/>
      <c r="F212" s="11"/>
      <c r="G212" s="11"/>
      <c r="H212" s="11"/>
      <c r="I212" s="11"/>
      <c r="J212" s="11"/>
      <c r="K212" s="11"/>
      <c r="L212" s="11"/>
      <c r="M212" s="1"/>
    </row>
    <row r="213" spans="1:13">
      <c r="A213" s="37"/>
      <c r="B213" s="9"/>
      <c r="C213" s="9"/>
      <c r="D213" s="10"/>
      <c r="E213" s="9"/>
      <c r="F213" s="11"/>
      <c r="G213" s="11"/>
      <c r="H213" s="11"/>
      <c r="I213" s="11"/>
      <c r="J213" s="11"/>
      <c r="K213" s="11"/>
      <c r="L213" s="11"/>
      <c r="M213" s="1"/>
    </row>
    <row r="214" spans="1:13">
      <c r="A214" s="37"/>
      <c r="B214" s="9"/>
      <c r="C214" s="9"/>
      <c r="D214" s="10"/>
      <c r="E214" s="9"/>
      <c r="F214" s="11"/>
      <c r="G214" s="11"/>
      <c r="H214" s="11"/>
      <c r="I214" s="11"/>
      <c r="J214" s="11"/>
      <c r="K214" s="11"/>
      <c r="L214" s="11"/>
      <c r="M214" s="1"/>
    </row>
    <row r="215" spans="1:13">
      <c r="A215" s="37"/>
      <c r="B215" s="9"/>
      <c r="C215" s="9"/>
      <c r="D215" s="10"/>
      <c r="E215" s="9"/>
      <c r="F215" s="11"/>
      <c r="G215" s="11"/>
      <c r="H215" s="11"/>
      <c r="I215" s="11"/>
      <c r="J215" s="11"/>
      <c r="K215" s="11"/>
      <c r="L215" s="11"/>
      <c r="M215" s="1"/>
    </row>
    <row r="216" spans="1:13">
      <c r="A216" s="37"/>
      <c r="B216" s="9"/>
      <c r="C216" s="9"/>
      <c r="D216" s="10"/>
      <c r="E216" s="9"/>
      <c r="F216" s="11"/>
      <c r="G216" s="11"/>
      <c r="H216" s="11"/>
      <c r="I216" s="11"/>
      <c r="J216" s="11"/>
      <c r="K216" s="11"/>
      <c r="L216" s="11"/>
      <c r="M216" s="1"/>
    </row>
    <row r="217" spans="1:13">
      <c r="A217" s="37"/>
      <c r="B217" s="9"/>
      <c r="C217" s="9"/>
      <c r="D217" s="10"/>
      <c r="E217" s="9"/>
      <c r="F217" s="11"/>
      <c r="G217" s="11"/>
      <c r="H217" s="11"/>
      <c r="I217" s="11"/>
      <c r="J217" s="11"/>
      <c r="K217" s="11"/>
      <c r="L217" s="11"/>
      <c r="M217" s="1"/>
    </row>
    <row r="218" spans="1:13">
      <c r="A218" s="37"/>
      <c r="B218" s="9"/>
      <c r="C218" s="9"/>
      <c r="D218" s="10"/>
      <c r="E218" s="9"/>
      <c r="F218" s="11"/>
      <c r="G218" s="11"/>
      <c r="H218" s="11"/>
      <c r="I218" s="11"/>
      <c r="J218" s="11"/>
      <c r="K218" s="11"/>
      <c r="L218" s="11"/>
      <c r="M218" s="1"/>
    </row>
    <row r="219" spans="1:13">
      <c r="A219" s="37"/>
      <c r="B219" s="9"/>
      <c r="C219" s="9"/>
      <c r="D219" s="10"/>
      <c r="E219" s="9"/>
      <c r="F219" s="11"/>
      <c r="G219" s="11"/>
      <c r="H219" s="11"/>
      <c r="I219" s="11"/>
      <c r="J219" s="11"/>
      <c r="K219" s="11"/>
      <c r="L219" s="11"/>
      <c r="M219" s="1"/>
    </row>
    <row r="220" spans="1:13">
      <c r="A220" s="37"/>
      <c r="B220" s="9"/>
      <c r="C220" s="9"/>
      <c r="D220" s="10"/>
      <c r="E220" s="9"/>
      <c r="F220" s="11"/>
      <c r="G220" s="11"/>
      <c r="H220" s="11"/>
      <c r="I220" s="11"/>
      <c r="J220" s="11"/>
      <c r="K220" s="11"/>
      <c r="L220" s="11"/>
      <c r="M220" s="1"/>
    </row>
    <row r="221" spans="1:13">
      <c r="A221" s="37"/>
      <c r="B221" s="9"/>
      <c r="C221" s="9"/>
      <c r="D221" s="10"/>
      <c r="E221" s="9"/>
      <c r="F221" s="11"/>
      <c r="G221" s="11"/>
      <c r="H221" s="11"/>
      <c r="I221" s="11"/>
      <c r="J221" s="11"/>
      <c r="K221" s="11"/>
      <c r="L221" s="11"/>
      <c r="M221" s="1"/>
    </row>
    <row r="222" spans="1:13">
      <c r="A222" s="37"/>
      <c r="B222" s="9"/>
      <c r="C222" s="9"/>
      <c r="D222" s="10"/>
      <c r="E222" s="9"/>
      <c r="F222" s="11"/>
      <c r="G222" s="11"/>
      <c r="H222" s="11"/>
      <c r="I222" s="11"/>
      <c r="J222" s="11"/>
      <c r="K222" s="11"/>
      <c r="L222" s="11"/>
      <c r="M222" s="1"/>
    </row>
    <row r="223" spans="1:13">
      <c r="A223" s="37"/>
      <c r="B223" s="9"/>
      <c r="C223" s="9"/>
      <c r="D223" s="10"/>
      <c r="E223" s="9"/>
      <c r="F223" s="11"/>
      <c r="G223" s="11"/>
      <c r="H223" s="11"/>
      <c r="I223" s="11"/>
      <c r="J223" s="11"/>
      <c r="K223" s="11"/>
      <c r="L223" s="11"/>
      <c r="M223" s="1"/>
    </row>
    <row r="224" spans="1:13">
      <c r="A224" s="37"/>
      <c r="B224" s="9"/>
      <c r="C224" s="9"/>
      <c r="D224" s="10"/>
      <c r="E224" s="9"/>
      <c r="F224" s="11"/>
      <c r="G224" s="11"/>
      <c r="H224" s="11"/>
      <c r="I224" s="11"/>
      <c r="J224" s="11"/>
      <c r="K224" s="11"/>
      <c r="L224" s="11"/>
      <c r="M224" s="1"/>
    </row>
    <row r="225" spans="1:13">
      <c r="A225" s="37"/>
      <c r="B225" s="9"/>
      <c r="C225" s="9"/>
      <c r="D225" s="10"/>
      <c r="E225" s="9"/>
      <c r="F225" s="11"/>
      <c r="G225" s="11"/>
      <c r="H225" s="11"/>
      <c r="I225" s="11"/>
      <c r="J225" s="11"/>
      <c r="K225" s="11"/>
      <c r="L225" s="11"/>
      <c r="M225" s="1"/>
    </row>
    <row r="226" spans="1:13">
      <c r="A226" s="37"/>
      <c r="B226" s="9"/>
      <c r="C226" s="9"/>
      <c r="D226" s="10"/>
      <c r="E226" s="9"/>
      <c r="F226" s="11"/>
      <c r="G226" s="11"/>
      <c r="H226" s="11"/>
      <c r="I226" s="11"/>
      <c r="J226" s="11"/>
      <c r="K226" s="11"/>
      <c r="L226" s="11"/>
      <c r="M226" s="1"/>
    </row>
    <row r="227" spans="1:13">
      <c r="A227" s="37"/>
      <c r="B227" s="9"/>
      <c r="C227" s="9"/>
      <c r="D227" s="10"/>
      <c r="E227" s="9"/>
      <c r="F227" s="11"/>
      <c r="G227" s="11"/>
      <c r="H227" s="11"/>
      <c r="I227" s="11"/>
      <c r="J227" s="11"/>
      <c r="K227" s="11"/>
      <c r="L227" s="11"/>
      <c r="M227" s="36"/>
    </row>
    <row r="228" spans="1:13">
      <c r="A228" s="37"/>
      <c r="B228" s="9"/>
      <c r="C228" s="9"/>
      <c r="D228" s="10"/>
      <c r="E228" s="9"/>
      <c r="F228" s="11"/>
      <c r="G228" s="11"/>
      <c r="H228" s="11"/>
      <c r="I228" s="11"/>
      <c r="J228" s="11"/>
      <c r="K228" s="11"/>
      <c r="L228" s="11"/>
      <c r="M228" s="1"/>
    </row>
    <row r="229" spans="1:13">
      <c r="A229" s="37"/>
      <c r="B229" s="9"/>
      <c r="C229" s="9"/>
      <c r="D229" s="10"/>
      <c r="E229" s="9"/>
      <c r="F229" s="11"/>
      <c r="G229" s="11"/>
      <c r="H229" s="11"/>
      <c r="I229" s="11"/>
      <c r="J229" s="11"/>
      <c r="K229" s="11"/>
      <c r="L229" s="11"/>
      <c r="M229" s="1"/>
    </row>
    <row r="230" spans="1:13">
      <c r="A230" s="37"/>
      <c r="B230" s="9"/>
      <c r="C230" s="9"/>
      <c r="D230" s="10"/>
      <c r="E230" s="9"/>
      <c r="F230" s="11"/>
      <c r="G230" s="11"/>
      <c r="H230" s="11"/>
      <c r="I230" s="11"/>
      <c r="J230" s="11"/>
      <c r="K230" s="11"/>
      <c r="L230" s="11"/>
      <c r="M230" s="1"/>
    </row>
    <row r="231" spans="1:13">
      <c r="A231" s="37"/>
      <c r="B231" s="9"/>
      <c r="C231" s="9"/>
      <c r="D231" s="10"/>
      <c r="E231" s="9"/>
      <c r="F231" s="11"/>
      <c r="G231" s="11"/>
      <c r="H231" s="11"/>
      <c r="I231" s="11"/>
      <c r="J231" s="11"/>
      <c r="K231" s="11"/>
      <c r="L231" s="11"/>
      <c r="M231" s="1"/>
    </row>
    <row r="232" spans="1:13">
      <c r="A232" s="37"/>
      <c r="B232" s="9"/>
      <c r="C232" s="9"/>
      <c r="D232" s="10"/>
      <c r="E232" s="9"/>
      <c r="F232" s="11"/>
      <c r="G232" s="11"/>
      <c r="H232" s="11"/>
      <c r="I232" s="11"/>
      <c r="J232" s="11"/>
      <c r="K232" s="11"/>
      <c r="L232" s="11"/>
      <c r="M232" s="1"/>
    </row>
    <row r="233" spans="1:13">
      <c r="A233" s="37"/>
      <c r="B233" s="9"/>
      <c r="C233" s="9"/>
      <c r="D233" s="10"/>
      <c r="E233" s="9"/>
      <c r="F233" s="11"/>
      <c r="G233" s="11"/>
      <c r="H233" s="11"/>
      <c r="I233" s="11"/>
      <c r="J233" s="11"/>
      <c r="K233" s="11"/>
      <c r="L233" s="11"/>
      <c r="M233" s="1"/>
    </row>
    <row r="234" spans="1:13">
      <c r="A234" s="37"/>
      <c r="B234" s="9"/>
      <c r="C234" s="9"/>
      <c r="D234" s="10"/>
      <c r="E234" s="9"/>
      <c r="F234" s="11"/>
      <c r="G234" s="11"/>
      <c r="H234" s="11"/>
      <c r="I234" s="11"/>
      <c r="J234" s="11"/>
      <c r="K234" s="11"/>
      <c r="L234" s="11"/>
      <c r="M234" s="1"/>
    </row>
    <row r="235" spans="1:13">
      <c r="A235" s="37"/>
      <c r="B235" s="9"/>
      <c r="C235" s="9"/>
      <c r="D235" s="10"/>
      <c r="E235" s="9"/>
      <c r="F235" s="11"/>
      <c r="G235" s="11"/>
      <c r="H235" s="11"/>
      <c r="I235" s="11"/>
      <c r="J235" s="11"/>
      <c r="K235" s="11"/>
      <c r="L235" s="11"/>
      <c r="M235" s="36"/>
    </row>
    <row r="236" spans="1:13">
      <c r="A236" s="37"/>
      <c r="B236" s="9"/>
      <c r="C236" s="9"/>
      <c r="D236" s="10"/>
      <c r="E236" s="9"/>
      <c r="F236" s="11"/>
      <c r="G236" s="11"/>
      <c r="H236" s="11"/>
      <c r="I236" s="11"/>
      <c r="J236" s="11"/>
      <c r="K236" s="11"/>
      <c r="L236" s="11"/>
      <c r="M236" s="1"/>
    </row>
    <row r="237" spans="1:13">
      <c r="A237" s="37"/>
      <c r="B237" s="9"/>
      <c r="C237" s="9"/>
      <c r="D237" s="10"/>
      <c r="E237" s="9"/>
      <c r="F237" s="11"/>
      <c r="G237" s="11"/>
      <c r="H237" s="11"/>
      <c r="I237" s="11"/>
      <c r="J237" s="11"/>
      <c r="K237" s="11"/>
      <c r="L237" s="11"/>
      <c r="M237" s="1"/>
    </row>
    <row r="238" spans="1:13">
      <c r="A238" s="37"/>
      <c r="B238" s="9"/>
      <c r="C238" s="9"/>
      <c r="D238" s="10"/>
      <c r="E238" s="9"/>
      <c r="F238" s="11"/>
      <c r="G238" s="11"/>
      <c r="H238" s="11"/>
      <c r="I238" s="11"/>
      <c r="J238" s="11"/>
      <c r="K238" s="11"/>
      <c r="L238" s="11"/>
      <c r="M238" s="1"/>
    </row>
    <row r="239" spans="1:13">
      <c r="A239" s="37"/>
      <c r="B239" s="9"/>
      <c r="C239" s="9"/>
      <c r="D239" s="10"/>
      <c r="E239" s="9"/>
      <c r="F239" s="11"/>
      <c r="G239" s="11"/>
      <c r="H239" s="11"/>
      <c r="I239" s="11"/>
      <c r="J239" s="11"/>
      <c r="K239" s="11"/>
      <c r="L239" s="11"/>
      <c r="M239" s="1"/>
    </row>
    <row r="240" spans="1:13">
      <c r="A240" s="37"/>
      <c r="B240" s="9"/>
      <c r="C240" s="9"/>
      <c r="D240" s="10"/>
      <c r="E240" s="9"/>
      <c r="F240" s="11"/>
      <c r="G240" s="11"/>
      <c r="H240" s="11"/>
      <c r="I240" s="11"/>
      <c r="J240" s="11"/>
      <c r="K240" s="11"/>
      <c r="L240" s="11"/>
      <c r="M240" s="1"/>
    </row>
    <row r="241" spans="1:13">
      <c r="A241" s="37"/>
      <c r="B241" s="9"/>
      <c r="C241" s="9"/>
      <c r="D241" s="10"/>
      <c r="E241" s="9"/>
      <c r="F241" s="11"/>
      <c r="G241" s="11"/>
      <c r="H241" s="11"/>
      <c r="I241" s="11"/>
      <c r="J241" s="11"/>
      <c r="K241" s="11"/>
      <c r="L241" s="11"/>
      <c r="M241" s="1"/>
    </row>
    <row r="242" spans="1:13">
      <c r="A242" s="37"/>
      <c r="B242" s="9"/>
      <c r="C242" s="9"/>
      <c r="D242" s="10"/>
      <c r="E242" s="9"/>
      <c r="F242" s="11"/>
      <c r="G242" s="11"/>
      <c r="H242" s="11"/>
      <c r="I242" s="11"/>
      <c r="J242" s="11"/>
      <c r="K242" s="11"/>
      <c r="L242" s="11"/>
      <c r="M242" s="36"/>
    </row>
    <row r="243" spans="1:13">
      <c r="A243" s="37"/>
      <c r="B243" s="9"/>
      <c r="C243" s="9"/>
      <c r="D243" s="10"/>
      <c r="E243" s="9"/>
      <c r="F243" s="11"/>
      <c r="G243" s="11"/>
      <c r="H243" s="11"/>
      <c r="I243" s="11"/>
      <c r="J243" s="11"/>
      <c r="K243" s="11"/>
      <c r="L243" s="11"/>
      <c r="M243" s="1"/>
    </row>
    <row r="244" spans="1:13">
      <c r="A244" s="37"/>
      <c r="B244" s="9"/>
      <c r="C244" s="9"/>
      <c r="D244" s="10"/>
      <c r="E244" s="9"/>
      <c r="F244" s="11"/>
      <c r="G244" s="11"/>
      <c r="H244" s="11"/>
      <c r="I244" s="11"/>
      <c r="J244" s="11"/>
      <c r="K244" s="11"/>
      <c r="L244" s="11"/>
      <c r="M244" s="1"/>
    </row>
    <row r="245" spans="1:13">
      <c r="A245" s="37"/>
      <c r="B245" s="9"/>
      <c r="C245" s="9"/>
      <c r="D245" s="10"/>
      <c r="E245" s="9"/>
      <c r="F245" s="11"/>
      <c r="G245" s="11"/>
      <c r="H245" s="11"/>
      <c r="I245" s="11"/>
      <c r="J245" s="11"/>
      <c r="K245" s="11"/>
      <c r="L245" s="11"/>
      <c r="M245" s="1"/>
    </row>
    <row r="246" spans="1:13">
      <c r="A246" s="37"/>
      <c r="B246" s="9"/>
      <c r="C246" s="9"/>
      <c r="D246" s="10"/>
      <c r="E246" s="9"/>
      <c r="F246" s="11"/>
      <c r="G246" s="11"/>
      <c r="H246" s="11"/>
      <c r="I246" s="11"/>
      <c r="J246" s="11"/>
      <c r="K246" s="11"/>
      <c r="L246" s="11"/>
      <c r="M246" s="1"/>
    </row>
    <row r="247" spans="1:13">
      <c r="A247" s="37"/>
      <c r="B247" s="9"/>
      <c r="C247" s="9"/>
      <c r="D247" s="10"/>
      <c r="E247" s="9"/>
      <c r="F247" s="11"/>
      <c r="G247" s="11"/>
      <c r="H247" s="11"/>
      <c r="I247" s="11"/>
      <c r="J247" s="11"/>
      <c r="K247" s="11"/>
      <c r="L247" s="11"/>
      <c r="M247" s="1"/>
    </row>
    <row r="248" spans="1:13">
      <c r="A248" s="37"/>
      <c r="B248" s="9"/>
      <c r="C248" s="9"/>
      <c r="D248" s="10"/>
      <c r="E248" s="9"/>
      <c r="F248" s="11"/>
      <c r="G248" s="11"/>
      <c r="H248" s="11"/>
      <c r="I248" s="11"/>
      <c r="J248" s="11"/>
      <c r="K248" s="11"/>
      <c r="L248" s="11"/>
      <c r="M248" s="1"/>
    </row>
    <row r="249" spans="1:13">
      <c r="A249" s="37"/>
      <c r="B249" s="9"/>
      <c r="C249" s="9"/>
      <c r="D249" s="10"/>
      <c r="E249" s="9"/>
      <c r="F249" s="11"/>
      <c r="G249" s="11"/>
      <c r="H249" s="11"/>
      <c r="I249" s="11"/>
      <c r="J249" s="11"/>
      <c r="K249" s="11"/>
      <c r="L249" s="11"/>
      <c r="M249" s="1"/>
    </row>
    <row r="250" spans="1:13">
      <c r="A250" s="37"/>
      <c r="B250" s="9"/>
      <c r="C250" s="9"/>
      <c r="D250" s="10"/>
      <c r="E250" s="9"/>
      <c r="F250" s="11"/>
      <c r="G250" s="11"/>
      <c r="H250" s="11"/>
      <c r="I250" s="11"/>
      <c r="J250" s="11"/>
      <c r="K250" s="11"/>
      <c r="L250" s="11"/>
      <c r="M250" s="36"/>
    </row>
    <row r="251" spans="1:13">
      <c r="A251" s="37"/>
      <c r="B251" s="9"/>
      <c r="C251" s="9"/>
      <c r="D251" s="10"/>
      <c r="E251" s="9"/>
      <c r="F251" s="11"/>
      <c r="G251" s="11"/>
      <c r="H251" s="11"/>
      <c r="I251" s="11"/>
      <c r="J251" s="11"/>
      <c r="K251" s="11"/>
      <c r="L251" s="11"/>
      <c r="M251" s="36"/>
    </row>
    <row r="252" spans="1:13">
      <c r="A252" s="37"/>
      <c r="B252" s="9"/>
      <c r="C252" s="9"/>
      <c r="D252" s="10"/>
      <c r="E252" s="9"/>
      <c r="F252" s="11"/>
      <c r="G252" s="11"/>
      <c r="H252" s="11"/>
      <c r="I252" s="11"/>
      <c r="J252" s="11"/>
      <c r="K252" s="11"/>
      <c r="L252" s="11"/>
      <c r="M252" s="36"/>
    </row>
    <row r="253" spans="1:13">
      <c r="A253" s="37"/>
      <c r="B253" s="9"/>
      <c r="C253" s="9"/>
      <c r="D253" s="10"/>
      <c r="E253" s="9"/>
      <c r="F253" s="11"/>
      <c r="G253" s="11"/>
      <c r="H253" s="11"/>
      <c r="I253" s="11"/>
      <c r="J253" s="11"/>
      <c r="K253" s="11"/>
      <c r="L253" s="11"/>
      <c r="M253" s="1"/>
    </row>
    <row r="254" spans="1:13">
      <c r="A254" s="37"/>
      <c r="B254" s="9"/>
      <c r="C254" s="9"/>
      <c r="D254" s="10"/>
      <c r="E254" s="9"/>
      <c r="F254" s="11"/>
      <c r="G254" s="11"/>
      <c r="H254" s="11"/>
      <c r="I254" s="11"/>
      <c r="J254" s="11"/>
      <c r="K254" s="11"/>
      <c r="L254" s="11"/>
      <c r="M254" s="1"/>
    </row>
    <row r="255" spans="1:13">
      <c r="A255" s="37"/>
      <c r="B255" s="9"/>
      <c r="C255" s="9"/>
      <c r="D255" s="10"/>
      <c r="E255" s="9"/>
      <c r="F255" s="11"/>
      <c r="G255" s="11"/>
      <c r="H255" s="11"/>
      <c r="I255" s="11"/>
      <c r="J255" s="11"/>
      <c r="K255" s="11"/>
      <c r="L255" s="11"/>
      <c r="M255" s="1"/>
    </row>
    <row r="256" spans="1:13">
      <c r="A256" s="37"/>
      <c r="B256" s="9"/>
      <c r="C256" s="9"/>
      <c r="D256" s="10"/>
      <c r="E256" s="9"/>
      <c r="F256" s="11"/>
      <c r="G256" s="11"/>
      <c r="H256" s="11"/>
      <c r="I256" s="11"/>
      <c r="J256" s="11"/>
      <c r="K256" s="11"/>
      <c r="L256" s="11"/>
      <c r="M256" s="36"/>
    </row>
    <row r="257" spans="1:13">
      <c r="A257" s="37"/>
      <c r="B257" s="9"/>
      <c r="C257" s="9"/>
      <c r="D257" s="10"/>
      <c r="E257" s="9"/>
      <c r="F257" s="11"/>
      <c r="G257" s="11"/>
      <c r="H257" s="11"/>
      <c r="I257" s="11"/>
      <c r="J257" s="11"/>
      <c r="K257" s="11"/>
      <c r="L257" s="11"/>
      <c r="M257" s="36"/>
    </row>
    <row r="258" spans="1:13">
      <c r="A258" s="37"/>
      <c r="B258" s="9"/>
      <c r="C258" s="9"/>
      <c r="D258" s="10"/>
      <c r="E258" s="9"/>
      <c r="F258" s="11"/>
      <c r="G258" s="11"/>
      <c r="H258" s="11"/>
      <c r="I258" s="11"/>
      <c r="J258" s="11"/>
      <c r="K258" s="11"/>
      <c r="L258" s="11"/>
      <c r="M258" s="1"/>
    </row>
    <row r="259" spans="1:13">
      <c r="A259" s="37"/>
      <c r="B259" s="9"/>
      <c r="C259" s="9"/>
      <c r="D259" s="10"/>
      <c r="E259" s="9"/>
      <c r="F259" s="11"/>
      <c r="G259" s="11"/>
      <c r="H259" s="11"/>
      <c r="I259" s="11"/>
      <c r="J259" s="11"/>
      <c r="K259" s="11"/>
      <c r="L259" s="11"/>
      <c r="M259" s="1"/>
    </row>
    <row r="260" spans="1:13">
      <c r="A260" s="37"/>
      <c r="B260" s="9"/>
      <c r="C260" s="9"/>
      <c r="D260" s="10"/>
      <c r="E260" s="9"/>
      <c r="F260" s="11"/>
      <c r="G260" s="11"/>
      <c r="H260" s="11"/>
      <c r="I260" s="11"/>
      <c r="J260" s="11"/>
      <c r="K260" s="11"/>
      <c r="L260" s="11"/>
      <c r="M260" s="1"/>
    </row>
    <row r="261" spans="1:13">
      <c r="A261" s="37"/>
      <c r="B261" s="9"/>
      <c r="C261" s="9"/>
      <c r="D261" s="10"/>
      <c r="E261" s="9"/>
      <c r="F261" s="11"/>
      <c r="G261" s="11"/>
      <c r="H261" s="11"/>
      <c r="I261" s="11"/>
      <c r="J261" s="11"/>
      <c r="K261" s="11"/>
      <c r="L261" s="11"/>
      <c r="M261" s="1"/>
    </row>
    <row r="262" spans="1:13">
      <c r="A262" s="37"/>
      <c r="B262" s="9"/>
      <c r="C262" s="9"/>
      <c r="D262" s="10"/>
      <c r="E262" s="9"/>
      <c r="F262" s="11"/>
      <c r="G262" s="11"/>
      <c r="H262" s="11"/>
      <c r="I262" s="11"/>
      <c r="J262" s="11"/>
      <c r="K262" s="11"/>
      <c r="L262" s="11"/>
      <c r="M262" s="1"/>
    </row>
    <row r="263" spans="1:13">
      <c r="A263" s="37"/>
      <c r="B263" s="39"/>
      <c r="C263" s="9"/>
      <c r="D263" s="10"/>
      <c r="E263" s="9"/>
      <c r="F263" s="11"/>
      <c r="G263" s="11"/>
      <c r="H263" s="11"/>
      <c r="I263" s="11"/>
      <c r="J263" s="11"/>
      <c r="K263" s="11"/>
      <c r="L263" s="11"/>
      <c r="M263" s="1"/>
    </row>
    <row r="264" spans="1:13">
      <c r="A264" s="37"/>
      <c r="B264" s="39"/>
      <c r="C264" s="9"/>
      <c r="D264" s="10"/>
      <c r="E264" s="9"/>
      <c r="F264" s="11"/>
      <c r="G264" s="11"/>
      <c r="H264" s="11"/>
      <c r="I264" s="11"/>
      <c r="J264" s="11"/>
      <c r="K264" s="11"/>
      <c r="L264" s="11"/>
      <c r="M264" s="1"/>
    </row>
    <row r="265" spans="1:13">
      <c r="A265" s="37"/>
      <c r="B265" s="39"/>
      <c r="C265" s="9"/>
      <c r="D265" s="10"/>
      <c r="E265" s="9"/>
      <c r="F265" s="11"/>
      <c r="G265" s="11"/>
      <c r="H265" s="11"/>
      <c r="I265" s="11"/>
      <c r="J265" s="11"/>
      <c r="K265" s="11"/>
      <c r="L265" s="11"/>
      <c r="M265" s="1"/>
    </row>
    <row r="266" spans="1:13">
      <c r="A266" s="37"/>
      <c r="B266" s="9"/>
      <c r="C266" s="9"/>
      <c r="D266" s="10"/>
      <c r="E266" s="9"/>
      <c r="F266" s="11"/>
      <c r="G266" s="11"/>
      <c r="H266" s="11"/>
      <c r="I266" s="11"/>
      <c r="J266" s="11"/>
      <c r="K266" s="11"/>
      <c r="L266" s="11"/>
      <c r="M266" s="1"/>
    </row>
    <row r="267" spans="1:13">
      <c r="A267" s="37"/>
      <c r="B267" s="9"/>
      <c r="C267" s="9"/>
      <c r="D267" s="10"/>
      <c r="E267" s="9"/>
      <c r="F267" s="11"/>
      <c r="G267" s="11"/>
      <c r="H267" s="11"/>
      <c r="I267" s="11"/>
      <c r="J267" s="11"/>
      <c r="K267" s="11"/>
      <c r="L267" s="11"/>
      <c r="M267" s="1"/>
    </row>
    <row r="268" spans="1:13">
      <c r="A268" s="37"/>
      <c r="B268" s="9"/>
      <c r="C268" s="9"/>
      <c r="D268" s="10"/>
      <c r="E268" s="9"/>
      <c r="F268" s="11"/>
      <c r="G268" s="11"/>
      <c r="H268" s="11"/>
      <c r="I268" s="11"/>
      <c r="J268" s="11"/>
      <c r="K268" s="11"/>
      <c r="L268" s="11"/>
      <c r="M268" s="1"/>
    </row>
    <row r="269" spans="1:13">
      <c r="A269" s="37"/>
      <c r="B269" s="9"/>
      <c r="C269" s="9"/>
      <c r="D269" s="10"/>
      <c r="E269" s="9"/>
      <c r="F269" s="11"/>
      <c r="G269" s="11"/>
      <c r="H269" s="11"/>
      <c r="I269" s="11"/>
      <c r="J269" s="11"/>
      <c r="K269" s="11"/>
      <c r="L269" s="11"/>
      <c r="M269" s="1"/>
    </row>
    <row r="270" spans="1:13">
      <c r="A270" s="37"/>
      <c r="B270" s="22"/>
      <c r="C270" s="22"/>
      <c r="D270" s="20"/>
      <c r="E270" s="22"/>
      <c r="F270" s="21"/>
      <c r="G270" s="21"/>
      <c r="H270" s="21"/>
      <c r="I270" s="21"/>
      <c r="J270" s="21"/>
      <c r="K270" s="21"/>
      <c r="L270" s="21"/>
      <c r="M270" s="1"/>
    </row>
    <row r="271" spans="1:13">
      <c r="A271" s="37"/>
      <c r="B271" s="22"/>
      <c r="C271" s="22"/>
      <c r="D271" s="20"/>
      <c r="E271" s="22"/>
      <c r="F271" s="21"/>
      <c r="G271" s="21"/>
      <c r="H271" s="21"/>
      <c r="I271" s="21"/>
      <c r="J271" s="21"/>
      <c r="K271" s="21"/>
      <c r="L271" s="21"/>
      <c r="M271" s="1"/>
    </row>
    <row r="272" spans="1:13">
      <c r="A272" s="1"/>
      <c r="B272" s="1"/>
      <c r="C272" s="1"/>
      <c r="M272" s="1"/>
    </row>
    <row r="273" spans="1:3">
      <c r="A273" s="1"/>
      <c r="B273" s="1"/>
      <c r="C273" s="1"/>
    </row>
  </sheetData>
  <mergeCells count="8">
    <mergeCell ref="A2:M2"/>
    <mergeCell ref="A66:A98"/>
    <mergeCell ref="A100:A123"/>
    <mergeCell ref="A3:A10"/>
    <mergeCell ref="A12:A64"/>
    <mergeCell ref="A99:M99"/>
    <mergeCell ref="A65:M65"/>
    <mergeCell ref="A11:M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"/>
  <sheetViews>
    <sheetView workbookViewId="0">
      <selection sqref="A1:M1"/>
    </sheetView>
  </sheetViews>
  <sheetFormatPr defaultRowHeight="15"/>
  <cols>
    <col min="4" max="5" width="9.140625" customWidth="1"/>
    <col min="7" max="7" width="9.140625" customWidth="1"/>
    <col min="8" max="8" width="9.28515625" customWidth="1"/>
    <col min="9" max="9" width="10.5703125" customWidth="1"/>
    <col min="10" max="10" width="11" customWidth="1"/>
    <col min="11" max="11" width="11.42578125" customWidth="1"/>
    <col min="12" max="12" width="9.140625" customWidth="1"/>
    <col min="13" max="13" width="11.140625" customWidth="1"/>
  </cols>
  <sheetData>
    <row r="1" spans="1:13" ht="89.25" customHeight="1">
      <c r="A1" s="73" t="s">
        <v>0</v>
      </c>
      <c r="B1" s="73" t="s">
        <v>1</v>
      </c>
      <c r="C1" s="73" t="s">
        <v>2</v>
      </c>
      <c r="D1" s="73" t="s">
        <v>3</v>
      </c>
      <c r="E1" s="73" t="s">
        <v>67</v>
      </c>
      <c r="F1" s="73" t="s">
        <v>4</v>
      </c>
      <c r="G1" s="73" t="s">
        <v>5</v>
      </c>
      <c r="H1" s="73" t="s">
        <v>49</v>
      </c>
      <c r="I1" s="73" t="s">
        <v>6</v>
      </c>
      <c r="J1" s="73" t="s">
        <v>7</v>
      </c>
      <c r="K1" s="73" t="s">
        <v>50</v>
      </c>
      <c r="L1" s="73" t="s">
        <v>72</v>
      </c>
      <c r="M1" s="73" t="s">
        <v>73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"/>
  <sheetViews>
    <sheetView workbookViewId="0">
      <selection sqref="A1:M1"/>
    </sheetView>
  </sheetViews>
  <sheetFormatPr defaultRowHeight="15"/>
  <cols>
    <col min="9" max="9" width="10.28515625" customWidth="1"/>
    <col min="10" max="10" width="11.140625" customWidth="1"/>
    <col min="11" max="11" width="11" customWidth="1"/>
    <col min="13" max="13" width="11.5703125" customWidth="1"/>
  </cols>
  <sheetData>
    <row r="1" spans="1:13" ht="63.75">
      <c r="A1" s="73" t="s">
        <v>0</v>
      </c>
      <c r="B1" s="73" t="s">
        <v>1</v>
      </c>
      <c r="C1" s="73" t="s">
        <v>2</v>
      </c>
      <c r="D1" s="73" t="s">
        <v>3</v>
      </c>
      <c r="E1" s="73" t="s">
        <v>67</v>
      </c>
      <c r="F1" s="73" t="s">
        <v>4</v>
      </c>
      <c r="G1" s="73" t="s">
        <v>5</v>
      </c>
      <c r="H1" s="73" t="s">
        <v>49</v>
      </c>
      <c r="I1" s="73" t="s">
        <v>6</v>
      </c>
      <c r="J1" s="73" t="s">
        <v>7</v>
      </c>
      <c r="K1" s="73" t="s">
        <v>50</v>
      </c>
      <c r="L1" s="73" t="s">
        <v>72</v>
      </c>
      <c r="M1" s="73" t="s">
        <v>73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"/>
  <sheetViews>
    <sheetView workbookViewId="0">
      <selection activeCell="G11" sqref="G11"/>
    </sheetView>
  </sheetViews>
  <sheetFormatPr defaultRowHeight="15"/>
  <cols>
    <col min="9" max="9" width="9.85546875" customWidth="1"/>
    <col min="10" max="10" width="11.42578125" customWidth="1"/>
    <col min="11" max="11" width="11" customWidth="1"/>
    <col min="13" max="13" width="11.28515625" customWidth="1"/>
  </cols>
  <sheetData>
    <row r="1" spans="1:13" ht="63.75">
      <c r="A1" s="73" t="s">
        <v>0</v>
      </c>
      <c r="B1" s="73" t="s">
        <v>1</v>
      </c>
      <c r="C1" s="73" t="s">
        <v>2</v>
      </c>
      <c r="D1" s="73" t="s">
        <v>3</v>
      </c>
      <c r="E1" s="73" t="s">
        <v>67</v>
      </c>
      <c r="F1" s="73" t="s">
        <v>4</v>
      </c>
      <c r="G1" s="73" t="s">
        <v>5</v>
      </c>
      <c r="H1" s="73" t="s">
        <v>49</v>
      </c>
      <c r="I1" s="73" t="s">
        <v>6</v>
      </c>
      <c r="J1" s="73" t="s">
        <v>7</v>
      </c>
      <c r="K1" s="73" t="s">
        <v>50</v>
      </c>
      <c r="L1" s="73" t="s">
        <v>72</v>
      </c>
      <c r="M1" s="73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Surface DS&amp;US</vt:lpstr>
      <vt:lpstr>Surface DS</vt:lpstr>
      <vt:lpstr>Surface US</vt:lpstr>
      <vt:lpstr>Well...</vt:lpstr>
      <vt:lpstr>Sheet2</vt:lpstr>
      <vt:lpstr>Sheet3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cbohac</dc:creator>
  <cp:lastModifiedBy> </cp:lastModifiedBy>
  <dcterms:created xsi:type="dcterms:W3CDTF">2010-06-16T14:19:57Z</dcterms:created>
  <dcterms:modified xsi:type="dcterms:W3CDTF">2010-11-06T15:27:04Z</dcterms:modified>
</cp:coreProperties>
</file>